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9600" windowHeight="17680" tabRatio="500"/>
  </bookViews>
  <sheets>
    <sheet name="Budget 2013-2014" sheetId="3" r:id="rId1"/>
    <sheet name="Budget Approved in Sep '12" sheetId="2" r:id="rId2"/>
    <sheet name="2011-2012 Budget" sheetId="1" r:id="rId3"/>
  </sheets>
  <externalReferences>
    <externalReference r:id="rId4"/>
  </externalReferences>
  <definedNames>
    <definedName name="_xlnm.Print_Area" localSheetId="2">'2011-2012 Budget'!$L$1:$T$44</definedName>
    <definedName name="_xlnm.Print_Area" localSheetId="1">'Budget Approved in Sep ''12'!$A$1:$G$58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43" i="1"/>
  <c r="R43"/>
  <c r="H43"/>
  <c r="T39"/>
  <c r="S39"/>
  <c r="R39"/>
  <c r="T38"/>
  <c r="T36"/>
  <c r="S36"/>
  <c r="R36"/>
  <c r="H36"/>
  <c r="T35"/>
  <c r="T34"/>
  <c r="S34"/>
  <c r="R34"/>
  <c r="H34"/>
  <c r="T33"/>
  <c r="T32"/>
  <c r="T31"/>
  <c r="T30"/>
  <c r="T29"/>
  <c r="T27"/>
  <c r="T26"/>
  <c r="T25"/>
  <c r="T24"/>
  <c r="T23"/>
  <c r="T22"/>
  <c r="T21"/>
  <c r="T20"/>
  <c r="T19"/>
  <c r="T17"/>
  <c r="T16"/>
  <c r="T15"/>
  <c r="T14"/>
  <c r="T13"/>
  <c r="T12"/>
  <c r="T11"/>
  <c r="T10"/>
  <c r="T9"/>
  <c r="T8"/>
  <c r="T7"/>
  <c r="T6"/>
  <c r="T5"/>
  <c r="B10" i="3"/>
  <c r="B33"/>
  <c r="B41"/>
  <c r="B9"/>
  <c r="B22"/>
  <c r="B44"/>
  <c r="D65" i="2"/>
  <c r="G60"/>
  <c r="E60"/>
  <c r="C60"/>
  <c r="G58"/>
  <c r="E58"/>
  <c r="C58"/>
  <c r="G57"/>
  <c r="E57"/>
  <c r="G56"/>
  <c r="E56"/>
  <c r="G55"/>
  <c r="E55"/>
  <c r="G54"/>
  <c r="G53"/>
  <c r="E53"/>
  <c r="G52"/>
  <c r="G51"/>
  <c r="E51"/>
  <c r="C51"/>
  <c r="G50"/>
  <c r="E50"/>
  <c r="G49"/>
  <c r="E49"/>
  <c r="G45"/>
  <c r="E45"/>
  <c r="C45"/>
  <c r="G43"/>
  <c r="E43"/>
  <c r="G42"/>
  <c r="G41"/>
  <c r="H40"/>
  <c r="G40"/>
  <c r="E40"/>
  <c r="G39"/>
  <c r="E39"/>
  <c r="G38"/>
  <c r="E38"/>
  <c r="G37"/>
  <c r="G36"/>
  <c r="E36"/>
  <c r="G35"/>
  <c r="E35"/>
  <c r="G34"/>
  <c r="E34"/>
  <c r="G33"/>
  <c r="E33"/>
  <c r="H32"/>
  <c r="G32"/>
  <c r="E32"/>
  <c r="C32"/>
  <c r="G31"/>
  <c r="E31"/>
  <c r="G28"/>
  <c r="E28"/>
  <c r="C28"/>
  <c r="G27"/>
  <c r="G26"/>
  <c r="G25"/>
  <c r="G24"/>
  <c r="G23"/>
  <c r="G22"/>
  <c r="G21"/>
  <c r="E21"/>
  <c r="G20"/>
  <c r="E20"/>
  <c r="G19"/>
  <c r="E19"/>
  <c r="H18"/>
  <c r="G18"/>
  <c r="E18"/>
  <c r="G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J4"/>
  <c r="G4"/>
  <c r="E4"/>
</calcChain>
</file>

<file path=xl/sharedStrings.xml><?xml version="1.0" encoding="utf-8"?>
<sst xmlns="http://schemas.openxmlformats.org/spreadsheetml/2006/main" count="313" uniqueCount="261">
  <si>
    <t>** So far receipts for only two classes (sternberg and bateman) have been submitted</t>
    <phoneticPr fontId="4" type="noConversion"/>
  </si>
  <si>
    <t>** need to provide exact number</t>
    <phoneticPr fontId="4" type="noConversion"/>
  </si>
  <si>
    <t>(300 per class to be spent for buses or entrance fees + two extra for mets)</t>
    <phoneticPr fontId="4" type="noConversion"/>
  </si>
  <si>
    <t>Parent Speaker Nights</t>
    <phoneticPr fontId="4" type="noConversion"/>
  </si>
  <si>
    <t>JK / SK Playdate</t>
    <phoneticPr fontId="4" type="noConversion"/>
  </si>
  <si>
    <t>6 laptops (allocated from the 20 above - yes)</t>
  </si>
  <si>
    <t>11) Mr. Tilly</t>
    <phoneticPr fontId="4" type="noConversion"/>
  </si>
  <si>
    <t>Flight (airplanes,engineering stuff) for all grades 5,6.</t>
    <phoneticPr fontId="4" type="noConversion"/>
  </si>
  <si>
    <t>Total Teacher Requests</t>
    <phoneticPr fontId="4" type="noConversion"/>
  </si>
  <si>
    <t>Items Added / Allocated Post Sept '12</t>
    <phoneticPr fontId="4" type="noConversion"/>
  </si>
  <si>
    <t>(note that a couple have been added above, eg xmas allocation to teachers)</t>
    <phoneticPr fontId="4" type="noConversion"/>
  </si>
  <si>
    <t>Bulling Awareness Program</t>
    <phoneticPr fontId="4" type="noConversion"/>
  </si>
  <si>
    <t>(allocated above)</t>
    <phoneticPr fontId="4" type="noConversion"/>
  </si>
  <si>
    <t>1) Scholastics Book Fair</t>
    <phoneticPr fontId="4" type="noConversion"/>
  </si>
  <si>
    <t>(1500 will flow through the account to buy books for the library)</t>
    <phoneticPr fontId="4" type="noConversion"/>
  </si>
  <si>
    <t>2) Kindergaten Playdate</t>
    <phoneticPr fontId="4" type="noConversion"/>
  </si>
  <si>
    <t>3) Misc: Post September</t>
    <phoneticPr fontId="4" type="noConversion"/>
  </si>
  <si>
    <t>incl. retirement, med school students, etc)</t>
    <phoneticPr fontId="4" type="noConversion"/>
  </si>
  <si>
    <t>** note: informal approval by 3 exec members</t>
    <phoneticPr fontId="4" type="noConversion"/>
  </si>
  <si>
    <t>LCD Projector</t>
    <phoneticPr fontId="4" type="noConversion"/>
  </si>
  <si>
    <t>included in Teacher requests (nancy - for school)</t>
    <phoneticPr fontId="4" type="noConversion"/>
  </si>
  <si>
    <t>4) Ms Steadman: Pizza boxes</t>
    <phoneticPr fontId="4" type="noConversion"/>
  </si>
  <si>
    <t>TV &amp; DVD</t>
    <phoneticPr fontId="4" type="noConversion"/>
  </si>
  <si>
    <t>Ms Bateman</t>
    <phoneticPr fontId="4" type="noConversion"/>
  </si>
  <si>
    <t>JK/SK (109) materials</t>
    <phoneticPr fontId="4" type="noConversion"/>
  </si>
  <si>
    <t>Ms Peck - an array of things - refer to list</t>
    <phoneticPr fontId="4" type="noConversion"/>
  </si>
  <si>
    <t>JK/SK (109) Electronics</t>
    <phoneticPr fontId="4" type="noConversion"/>
  </si>
  <si>
    <t>Silver Birch books</t>
    <phoneticPr fontId="4" type="noConversion"/>
  </si>
  <si>
    <t>Teacher breakfasts</t>
  </si>
  <si>
    <t>Mr Roblins will spearhead a music field trip</t>
  </si>
  <si>
    <t>Ms Peck* - camera, printer. Projector (approx)</t>
    <phoneticPr fontId="4" type="noConversion"/>
  </si>
  <si>
    <t>* Ms Peck has requested to also have 2 ipads in the class</t>
    <phoneticPr fontId="4" type="noConversion"/>
  </si>
  <si>
    <t>Operating Subsidy**</t>
    <phoneticPr fontId="4" type="noConversion"/>
  </si>
  <si>
    <t>3x light tables, 3 x science supplies, 2x blocks</t>
  </si>
  <si>
    <t>339.99(2 tables)</t>
    <phoneticPr fontId="4" type="noConversion"/>
  </si>
  <si>
    <t>12. Teacher Events (Breakfast,xmas)</t>
    <phoneticPr fontId="4" type="noConversion"/>
  </si>
  <si>
    <t>Incl xmas food allocation (nov? meeting)</t>
    <phoneticPr fontId="4" type="noConversion"/>
  </si>
  <si>
    <t>13. T shirts for the whole school - subsidized?</t>
    <phoneticPr fontId="4" type="noConversion"/>
  </si>
  <si>
    <t>Subsidize $5 and cahrge $5? Or charge full amount?</t>
  </si>
  <si>
    <t>Approx from April Parent Council meeting.  A bill of approx $300 oustanding</t>
    <phoneticPr fontId="4" type="noConversion"/>
  </si>
  <si>
    <t>14. 4 SUBGROUPS ($ not all assigned)</t>
    <phoneticPr fontId="4" type="noConversion"/>
  </si>
  <si>
    <t>can take some $ from one subgroup for another if needed</t>
  </si>
  <si>
    <t xml:space="preserve">      14.1) Writing/Literacy</t>
    <phoneticPr fontId="4" type="noConversion"/>
  </si>
  <si>
    <t>See Julie Booker's Writers week request</t>
    <phoneticPr fontId="4" type="noConversion"/>
  </si>
  <si>
    <t xml:space="preserve">      14.2) Art &amp; Crafts</t>
    <phoneticPr fontId="4" type="noConversion"/>
  </si>
  <si>
    <t>Simon and Julie's program, other (performances x2 )</t>
    <phoneticPr fontId="4" type="noConversion"/>
  </si>
  <si>
    <t>$400 to be billed</t>
    <phoneticPr fontId="4" type="noConversion"/>
  </si>
  <si>
    <t xml:space="preserve">      14.3) Science/Technology</t>
    <phoneticPr fontId="4" type="noConversion"/>
  </si>
  <si>
    <t>Chess (approved later in the year (1,080)</t>
    <phoneticPr fontId="4" type="noConversion"/>
  </si>
  <si>
    <t>Proposed Budget Allocation 2013-2014</t>
    <phoneticPr fontId="4" type="noConversion"/>
  </si>
  <si>
    <t>Netbooks</t>
    <phoneticPr fontId="4" type="noConversion"/>
  </si>
  <si>
    <t>included in general requests (netbooks)</t>
    <phoneticPr fontId="4" type="noConversion"/>
  </si>
  <si>
    <t>5) Bathing Suit Costs</t>
    <phoneticPr fontId="4" type="noConversion"/>
  </si>
  <si>
    <t>6) Freezies - EOY</t>
    <phoneticPr fontId="4" type="noConversion"/>
  </si>
  <si>
    <t>7) gifts - 3 lifetime volunteers</t>
    <phoneticPr fontId="4" type="noConversion"/>
  </si>
  <si>
    <t>-- approved in June for Jane, Serena and Joyce</t>
    <phoneticPr fontId="4" type="noConversion"/>
  </si>
  <si>
    <t>Teacher Requests Total</t>
    <phoneticPr fontId="4" type="noConversion"/>
  </si>
  <si>
    <t>TOTAL EXPENSES ALLOCATED</t>
    <phoneticPr fontId="4" type="noConversion"/>
  </si>
  <si>
    <t>Carryover to 2013/2014 schoolyear</t>
  </si>
  <si>
    <t>Approximately at this time (Sept 2012)</t>
  </si>
  <si>
    <t>Total allocated</t>
  </si>
  <si>
    <t xml:space="preserve"> before 10000 carryover =   </t>
  </si>
  <si>
    <t>plus $700 back from recorder sales</t>
  </si>
  <si>
    <t>accounted in line 80</t>
    <phoneticPr fontId="4" type="noConversion"/>
  </si>
  <si>
    <t xml:space="preserve">Total allocated </t>
  </si>
  <si>
    <t xml:space="preserve">53700 in bank, we can spend around $45000 </t>
  </si>
  <si>
    <t>Extra must come from carryover, or subgroups</t>
  </si>
  <si>
    <t xml:space="preserve">Possible new expenditures: </t>
  </si>
  <si>
    <t>Nelson literacy type, scoreboard,sports uniforms</t>
  </si>
  <si>
    <t>wireless for the school,</t>
  </si>
  <si>
    <t>9) Ahren Sternberg        -     tower</t>
    <phoneticPr fontId="4" type="noConversion"/>
  </si>
  <si>
    <t xml:space="preserve"> lcd Projector</t>
  </si>
  <si>
    <t>10) Sheinin</t>
    <phoneticPr fontId="4" type="noConversion"/>
  </si>
  <si>
    <t>equity performance? Was $500 last year</t>
  </si>
  <si>
    <t>11) Julie Booker</t>
    <phoneticPr fontId="4" type="noConversion"/>
  </si>
  <si>
    <t>bring in authors</t>
  </si>
  <si>
    <t>covered in 14,1</t>
    <phoneticPr fontId="4" type="noConversion"/>
  </si>
  <si>
    <t>12) julie booker</t>
    <phoneticPr fontId="4" type="noConversion"/>
  </si>
  <si>
    <t xml:space="preserve">150 per teacher </t>
  </si>
  <si>
    <t>receipts were not provided</t>
    <phoneticPr fontId="4" type="noConversion"/>
  </si>
  <si>
    <t>8. grade 6 grad</t>
    <phoneticPr fontId="4" type="noConversion"/>
  </si>
  <si>
    <t>is it enough?</t>
  </si>
  <si>
    <t>9. parent council costs</t>
    <phoneticPr fontId="4" type="noConversion"/>
  </si>
  <si>
    <t>should be from TDSB (400)  babysitiing/refreshments</t>
  </si>
  <si>
    <t>receipt received  -see spreadsheet .. There is more</t>
    <phoneticPr fontId="4" type="noConversion"/>
  </si>
  <si>
    <t>10. silver birch books</t>
    <phoneticPr fontId="4" type="noConversion"/>
  </si>
  <si>
    <t>annual allocation for Library</t>
  </si>
  <si>
    <t>11. H Badges</t>
    <phoneticPr fontId="4" type="noConversion"/>
  </si>
  <si>
    <t>Hillcrest Parent Council</t>
  </si>
  <si>
    <t>Budget Allocation 2011-2012</t>
  </si>
  <si>
    <t>Mid year</t>
  </si>
  <si>
    <t>Balance</t>
  </si>
  <si>
    <t>item</t>
  </si>
  <si>
    <t>Details</t>
  </si>
  <si>
    <t>Budget</t>
  </si>
  <si>
    <t>Item</t>
  </si>
  <si>
    <t>Spend</t>
  </si>
  <si>
    <t>Available</t>
  </si>
  <si>
    <t>Nelson Literacy</t>
  </si>
  <si>
    <t>Grade 4-6</t>
  </si>
  <si>
    <t>White Pine Subsidy</t>
  </si>
  <si>
    <t>178 per student/Paul at $240</t>
  </si>
  <si>
    <t>Bus subsidy</t>
  </si>
  <si>
    <t>$300 per bus</t>
  </si>
  <si>
    <t>TSO</t>
  </si>
  <si>
    <t>(no bus)</t>
  </si>
  <si>
    <t>Speaker Nights (FB/Health etc)</t>
  </si>
  <si>
    <t>$1000 from M of Ed</t>
  </si>
  <si>
    <t>Piano Accompanist</t>
  </si>
  <si>
    <t>Video License</t>
  </si>
  <si>
    <t xml:space="preserve">     3) Musical/play</t>
    <phoneticPr fontId="4" type="noConversion"/>
  </si>
  <si>
    <t>don't know what yet  ($500-$1000?)</t>
  </si>
  <si>
    <t xml:space="preserve">     4) Track and Field/xcountry watermelons</t>
    <phoneticPr fontId="4" type="noConversion"/>
  </si>
  <si>
    <t>could be other refreshments/food as well?</t>
  </si>
  <si>
    <t xml:space="preserve">     5) Video Licence</t>
    <phoneticPr fontId="4" type="noConversion"/>
  </si>
  <si>
    <t>partial 367 full? (last years)</t>
  </si>
  <si>
    <t>General Requests Total</t>
    <phoneticPr fontId="4" type="noConversion"/>
  </si>
  <si>
    <t>Teacher requests</t>
  </si>
  <si>
    <t>see below</t>
  </si>
  <si>
    <t>1) Megan Sabsay</t>
    <phoneticPr fontId="4" type="noConversion"/>
  </si>
  <si>
    <t>set of K'nex  and 15 pin cable</t>
  </si>
  <si>
    <t>receipt received</t>
    <phoneticPr fontId="4" type="noConversion"/>
  </si>
  <si>
    <t>2) Jamie Roblin</t>
    <phoneticPr fontId="4" type="noConversion"/>
  </si>
  <si>
    <t>full  set of glocks/recorders   -   Orff instruments</t>
  </si>
  <si>
    <t>should be able to recoup $700 from recorder sales @7 per</t>
  </si>
  <si>
    <t>3) Linda's</t>
    <phoneticPr fontId="4" type="noConversion"/>
  </si>
  <si>
    <t>lifejackets and vollyball set/balls/flags etc…</t>
  </si>
  <si>
    <t>receipts received</t>
    <phoneticPr fontId="4" type="noConversion"/>
  </si>
  <si>
    <t>4) Emilio Puentes</t>
    <phoneticPr fontId="4" type="noConversion"/>
  </si>
  <si>
    <t xml:space="preserve">lcd projector </t>
  </si>
  <si>
    <t xml:space="preserve">included in 6) Nancy </t>
    <phoneticPr fontId="4" type="noConversion"/>
  </si>
  <si>
    <t>5) Ms. Kouvaris and Ms. Loo</t>
    <phoneticPr fontId="4" type="noConversion"/>
  </si>
  <si>
    <t>guided reading tables x2 (317 plust tax)</t>
  </si>
  <si>
    <t>receipt outstanding</t>
    <phoneticPr fontId="4" type="noConversion"/>
  </si>
  <si>
    <t>6) Nancy - for school</t>
    <phoneticPr fontId="4" type="noConversion"/>
  </si>
  <si>
    <t>8 printers (school will pay for ink) should be wireless? 50$</t>
  </si>
  <si>
    <t>printers $500, $100 cables</t>
    <phoneticPr fontId="4" type="noConversion"/>
  </si>
  <si>
    <t>included in line 90</t>
    <phoneticPr fontId="4" type="noConversion"/>
  </si>
  <si>
    <t>7) Eleasa Macklin</t>
    <phoneticPr fontId="4" type="noConversion"/>
  </si>
  <si>
    <t>printer and books (200 and $200)</t>
  </si>
  <si>
    <t xml:space="preserve">8) JK/SK Team </t>
    <phoneticPr fontId="4" type="noConversion"/>
  </si>
  <si>
    <t>watermelons and refreshments</t>
  </si>
  <si>
    <t>Clusters</t>
  </si>
  <si>
    <t>operating costs</t>
  </si>
  <si>
    <t>4 Subgroups:</t>
  </si>
  <si>
    <t>science/Technology</t>
  </si>
  <si>
    <t>Planetarium</t>
  </si>
  <si>
    <t>Science/Technology</t>
  </si>
  <si>
    <t>Art</t>
  </si>
  <si>
    <t>Ballet</t>
  </si>
  <si>
    <t>Writing/Literacy</t>
  </si>
  <si>
    <t>Athletics</t>
  </si>
  <si>
    <t>Contingency</t>
  </si>
  <si>
    <t>Total General Allocation</t>
  </si>
  <si>
    <t>Total Classroom Allocation Approved 2011-2012</t>
  </si>
  <si>
    <t>Total Budgetted Expenditure</t>
  </si>
  <si>
    <t>Carryover to 2012/2013</t>
  </si>
  <si>
    <t>Total Budget</t>
  </si>
  <si>
    <t>Funds available</t>
  </si>
  <si>
    <t xml:space="preserve">Funds available </t>
  </si>
  <si>
    <t>Deficit</t>
  </si>
  <si>
    <t>Surplus (Deficit)</t>
  </si>
  <si>
    <t>ITEM</t>
  </si>
  <si>
    <t>NOTES</t>
  </si>
  <si>
    <t>AMOUNT APPROVED</t>
    <phoneticPr fontId="4" type="noConversion"/>
  </si>
  <si>
    <t>AMOUNT SPENT TO DATE</t>
    <phoneticPr fontId="4" type="noConversion"/>
  </si>
  <si>
    <t>Bus subsidy</t>
    <phoneticPr fontId="4" type="noConversion"/>
  </si>
  <si>
    <t>White Pine Subsidy</t>
    <phoneticPr fontId="4" type="noConversion"/>
  </si>
  <si>
    <t>Grade 6 Grad</t>
    <phoneticPr fontId="4" type="noConversion"/>
  </si>
  <si>
    <t>(up to $150 per classroom incl swimming, music)</t>
    <phoneticPr fontId="4" type="noConversion"/>
  </si>
  <si>
    <t>Parent Council costs</t>
    <phoneticPr fontId="4" type="noConversion"/>
  </si>
  <si>
    <t xml:space="preserve">     14.4) Athletics</t>
    <phoneticPr fontId="4" type="noConversion"/>
  </si>
  <si>
    <t>Curling, Other  --uniforms, scoreboard, t-shirts,</t>
    <phoneticPr fontId="4" type="noConversion"/>
  </si>
  <si>
    <t>curling class</t>
    <phoneticPr fontId="4" type="noConversion"/>
  </si>
  <si>
    <t>took $300 for the pool</t>
  </si>
  <si>
    <t>15. Miscellaneous (as of Sept budget)</t>
    <phoneticPr fontId="4" type="noConversion"/>
  </si>
  <si>
    <t xml:space="preserve">     1) Curriculum night</t>
    <phoneticPr fontId="4" type="noConversion"/>
  </si>
  <si>
    <t>apples and lemonade</t>
  </si>
  <si>
    <t xml:space="preserve">     2)  Performances</t>
    <phoneticPr fontId="4" type="noConversion"/>
  </si>
  <si>
    <t>arts/cultural/educational (like ballet from last year)</t>
  </si>
  <si>
    <t>should cover 2 performances</t>
  </si>
  <si>
    <t>OUTSTANDING TO BE SPENT     (Juy 2nd)</t>
    <phoneticPr fontId="4" type="noConversion"/>
  </si>
  <si>
    <t xml:space="preserve">General Requests </t>
    <phoneticPr fontId="4" type="noConversion"/>
  </si>
  <si>
    <t>1. Bus Subsidy  -  $300 per bus (400 students)</t>
    <phoneticPr fontId="4" type="noConversion"/>
  </si>
  <si>
    <t>[field trips] double last year X?</t>
    <phoneticPr fontId="4" type="noConversion"/>
  </si>
  <si>
    <t>or 2 field trips (bus and admission)  double last year</t>
  </si>
  <si>
    <t>2. TSO</t>
    <phoneticPr fontId="4" type="noConversion"/>
  </si>
  <si>
    <t>New updated amount $2840 (no bus)</t>
  </si>
  <si>
    <t>application outstanding to get $1,000 grant back</t>
    <phoneticPr fontId="4" type="noConversion"/>
  </si>
  <si>
    <t>3. Speaker Nights</t>
    <phoneticPr fontId="4" type="noConversion"/>
  </si>
  <si>
    <t>$1000 grant (any extra?)</t>
  </si>
  <si>
    <t>4. Piano Accompianist</t>
    <phoneticPr fontId="4" type="noConversion"/>
  </si>
  <si>
    <t xml:space="preserve">for choir </t>
  </si>
  <si>
    <t>5. White Pine Subsidy</t>
    <phoneticPr fontId="4" type="noConversion"/>
  </si>
  <si>
    <t>Ottawa, White Pine, Island School???</t>
  </si>
  <si>
    <t>6. computers/laptops/netbooks (14 + 6)</t>
    <phoneticPr fontId="4" type="noConversion"/>
  </si>
  <si>
    <t>200 per netbook on sale  20 notebooks?</t>
    <phoneticPr fontId="4" type="noConversion"/>
  </si>
  <si>
    <t>14 + 6 allocated throughout school</t>
    <phoneticPr fontId="4" type="noConversion"/>
  </si>
  <si>
    <t>6 allocated to library</t>
  </si>
  <si>
    <t>7. operating subsidy/classroom</t>
    <phoneticPr fontId="4" type="noConversion"/>
  </si>
  <si>
    <t>The school year budged is $44,000.</t>
    <phoneticPr fontId="4" type="noConversion"/>
  </si>
  <si>
    <t>Authors week</t>
    <phoneticPr fontId="4" type="noConversion"/>
  </si>
  <si>
    <t>Artist week</t>
    <phoneticPr fontId="4" type="noConversion"/>
  </si>
  <si>
    <t>Ms Booker and Mr Tilly will spearhead an artist week</t>
    <phoneticPr fontId="4" type="noConversion"/>
  </si>
  <si>
    <t>Mr Sternberg request</t>
    <phoneticPr fontId="4" type="noConversion"/>
  </si>
  <si>
    <t>Linda's request for the pool</t>
    <phoneticPr fontId="4" type="noConversion"/>
  </si>
  <si>
    <t>Will use the $1000 grand approved by the TDSB last year</t>
    <phoneticPr fontId="4" type="noConversion"/>
  </si>
  <si>
    <t>Miscellaneous</t>
    <phoneticPr fontId="4" type="noConversion"/>
  </si>
  <si>
    <t>Retirement, volunteerism, etc</t>
    <phoneticPr fontId="4" type="noConversion"/>
  </si>
  <si>
    <t>Engraving, badges</t>
    <phoneticPr fontId="4" type="noConversion"/>
  </si>
  <si>
    <t>Music Trip</t>
    <phoneticPr fontId="4" type="noConversion"/>
  </si>
  <si>
    <t>Allocations</t>
    <phoneticPr fontId="4" type="noConversion"/>
  </si>
  <si>
    <t>Technology</t>
    <phoneticPr fontId="4" type="noConversion"/>
  </si>
  <si>
    <t>Ms Booker and Mr Tilly will spearhead an authors week</t>
    <phoneticPr fontId="4" type="noConversion"/>
  </si>
  <si>
    <t>Arts &amp; Crafts</t>
    <phoneticPr fontId="4" type="noConversion"/>
  </si>
  <si>
    <t>Science and Technology</t>
    <phoneticPr fontId="4" type="noConversion"/>
  </si>
  <si>
    <t>Athletics</t>
    <phoneticPr fontId="4" type="noConversion"/>
  </si>
  <si>
    <t>eg planetarium</t>
    <phoneticPr fontId="4" type="noConversion"/>
  </si>
  <si>
    <t>eg exposing kids to painters techniques</t>
    <phoneticPr fontId="4" type="noConversion"/>
  </si>
  <si>
    <t>a 3yr strategy is being worked on</t>
    <phoneticPr fontId="4" type="noConversion"/>
  </si>
  <si>
    <t>Insurance</t>
    <phoneticPr fontId="4" type="noConversion"/>
  </si>
  <si>
    <t>Laptop speakers, printer</t>
    <phoneticPr fontId="4" type="noConversion"/>
  </si>
  <si>
    <t>Pool Material</t>
    <phoneticPr fontId="4" type="noConversion"/>
  </si>
  <si>
    <t>Annual Requests</t>
    <phoneticPr fontId="4" type="noConversion"/>
  </si>
  <si>
    <t>Teacher Requests</t>
    <phoneticPr fontId="4" type="noConversion"/>
  </si>
  <si>
    <t>Grand Total Requested</t>
    <phoneticPr fontId="4" type="noConversion"/>
  </si>
  <si>
    <t>2011 cost</t>
  </si>
  <si>
    <t>Ground games</t>
  </si>
  <si>
    <t>50% of cost approved in 2011</t>
  </si>
  <si>
    <t>jumping pit</t>
  </si>
  <si>
    <t>Parent council portion of $4600 total</t>
  </si>
  <si>
    <t>Jumping pit</t>
  </si>
  <si>
    <t xml:space="preserve">Parent council portion </t>
  </si>
  <si>
    <t>Chess</t>
  </si>
  <si>
    <t>Grade 6 grad</t>
  </si>
  <si>
    <t>Double class size in 2011-2012</t>
  </si>
  <si>
    <t>Smartboards</t>
  </si>
  <si>
    <t>1 board</t>
  </si>
  <si>
    <t>Computers/laptops/netbooks</t>
  </si>
  <si>
    <t>$200 per netbook on sale</t>
  </si>
  <si>
    <t>operating subsidy/classroom</t>
  </si>
  <si>
    <t>$150/teacher</t>
  </si>
  <si>
    <t>Operating subsidy/classroom</t>
  </si>
  <si>
    <t>musical/play</t>
  </si>
  <si>
    <t>($500-$1,000)</t>
  </si>
  <si>
    <t>Musical/play</t>
  </si>
  <si>
    <t>parent council costs</t>
  </si>
  <si>
    <t>babysitting/refeshments</t>
  </si>
  <si>
    <t>Parent council costs</t>
  </si>
  <si>
    <t>silver birch books</t>
  </si>
  <si>
    <t>for library</t>
  </si>
  <si>
    <t>Silver birch books</t>
  </si>
  <si>
    <t>performances</t>
  </si>
  <si>
    <t>bollywood dance/drummers</t>
  </si>
  <si>
    <t>Performances</t>
  </si>
  <si>
    <t>H badges</t>
  </si>
  <si>
    <t>and swim ribbons</t>
  </si>
  <si>
    <t>Sports "H" badges and swim ribbons</t>
  </si>
  <si>
    <t>Staff holiday party</t>
  </si>
  <si>
    <t>Teacher breakfast</t>
  </si>
  <si>
    <t>Track and Field + Bus</t>
  </si>
</sst>
</file>

<file path=xl/styles.xml><?xml version="1.0" encoding="utf-8"?>
<styleSheet xmlns="http://schemas.openxmlformats.org/spreadsheetml/2006/main">
  <numFmts count="3">
    <numFmt numFmtId="164" formatCode="_(* #,##0_);_(* \(#,##0\);_(* &quot;-&quot;??_);_(@_)"/>
    <numFmt numFmtId="165" formatCode="[$-409]mmmm\-yy;@"/>
    <numFmt numFmtId="167" formatCode="_(&quot;$&quot;* #,##0_);_(&quot;$&quot;* \(#,##0\);_(&quot;$&quot;* &quot;-&quot;??_);_(@_)"/>
  </numFmts>
  <fonts count="19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u/>
      <sz val="10"/>
      <name val="Arial"/>
    </font>
    <font>
      <u val="double"/>
      <sz val="10"/>
      <name val="Arial"/>
    </font>
    <font>
      <b/>
      <sz val="11"/>
      <color indexed="8"/>
      <name val="Calibri"/>
      <family val="2"/>
    </font>
    <font>
      <i/>
      <sz val="10"/>
      <name val="Arial"/>
    </font>
    <font>
      <strike/>
      <sz val="10"/>
      <name val="Arial"/>
    </font>
    <font>
      <i/>
      <sz val="11"/>
      <color indexed="8"/>
      <name val="Calibri"/>
      <family val="2"/>
    </font>
    <font>
      <sz val="10"/>
      <name val="Helvetica"/>
    </font>
    <font>
      <b/>
      <sz val="10"/>
      <name val="Helvetica"/>
    </font>
    <font>
      <b/>
      <sz val="16"/>
      <name val="Arial"/>
    </font>
    <font>
      <b/>
      <sz val="12"/>
      <name val="Verdana"/>
    </font>
    <font>
      <u/>
      <sz val="11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37" fontId="0" fillId="0" borderId="0" xfId="0" applyNumberFormat="1"/>
    <xf numFmtId="40" fontId="0" fillId="0" borderId="0" xfId="0" applyNumberFormat="1"/>
    <xf numFmtId="4" fontId="0" fillId="0" borderId="0" xfId="0" applyNumberFormat="1"/>
    <xf numFmtId="37" fontId="7" fillId="0" borderId="0" xfId="0" applyNumberFormat="1" applyFont="1"/>
    <xf numFmtId="40" fontId="8" fillId="0" borderId="0" xfId="0" applyNumberFormat="1" applyFont="1"/>
    <xf numFmtId="37" fontId="8" fillId="0" borderId="0" xfId="0" applyNumberFormat="1" applyFont="1"/>
    <xf numFmtId="40" fontId="9" fillId="0" borderId="0" xfId="0" applyNumberFormat="1" applyFont="1"/>
    <xf numFmtId="40" fontId="7" fillId="0" borderId="0" xfId="0" applyNumberFormat="1" applyFont="1"/>
    <xf numFmtId="37" fontId="5" fillId="0" borderId="0" xfId="0" applyNumberFormat="1" applyFont="1"/>
    <xf numFmtId="40" fontId="5" fillId="0" borderId="0" xfId="0" applyNumberFormat="1" applyFont="1"/>
    <xf numFmtId="0" fontId="10" fillId="0" borderId="0" xfId="0" applyFont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164" fontId="0" fillId="2" borderId="0" xfId="1" applyNumberFormat="1" applyFont="1" applyFill="1"/>
    <xf numFmtId="164" fontId="0" fillId="0" borderId="0" xfId="1" applyNumberFormat="1" applyFont="1"/>
    <xf numFmtId="164" fontId="0" fillId="3" borderId="0" xfId="1" applyNumberFormat="1" applyFont="1" applyFill="1"/>
    <xf numFmtId="0" fontId="0" fillId="0" borderId="0" xfId="0" applyFill="1"/>
    <xf numFmtId="164" fontId="0" fillId="0" borderId="0" xfId="1" applyNumberFormat="1" applyFont="1" applyFill="1"/>
    <xf numFmtId="164" fontId="11" fillId="0" borderId="0" xfId="1" applyNumberFormat="1" applyFont="1"/>
    <xf numFmtId="164" fontId="5" fillId="2" borderId="0" xfId="0" applyNumberFormat="1" applyFont="1" applyFill="1"/>
    <xf numFmtId="164" fontId="5" fillId="2" borderId="0" xfId="1" applyNumberFormat="1" applyFont="1" applyFill="1"/>
    <xf numFmtId="164" fontId="5" fillId="0" borderId="0" xfId="0" applyNumberFormat="1" applyFont="1" applyFill="1"/>
    <xf numFmtId="0" fontId="5" fillId="4" borderId="0" xfId="0" applyFont="1" applyFill="1"/>
    <xf numFmtId="164" fontId="0" fillId="4" borderId="0" xfId="1" applyNumberFormat="1" applyFont="1" applyFill="1"/>
    <xf numFmtId="0" fontId="0" fillId="4" borderId="0" xfId="0" applyFill="1"/>
    <xf numFmtId="164" fontId="7" fillId="0" borderId="0" xfId="1" applyNumberFormat="1" applyFont="1" applyFill="1"/>
    <xf numFmtId="43" fontId="0" fillId="0" borderId="0" xfId="1" applyNumberFormat="1" applyFont="1" applyFill="1"/>
    <xf numFmtId="0" fontId="12" fillId="0" borderId="0" xfId="0" applyFont="1"/>
    <xf numFmtId="164" fontId="12" fillId="0" borderId="0" xfId="1" applyNumberFormat="1" applyFont="1"/>
    <xf numFmtId="164" fontId="5" fillId="0" borderId="0" xfId="1" applyNumberFormat="1" applyFont="1"/>
    <xf numFmtId="43" fontId="0" fillId="3" borderId="0" xfId="1" applyNumberFormat="1" applyFont="1" applyFill="1"/>
    <xf numFmtId="0" fontId="0" fillId="3" borderId="0" xfId="0" applyFill="1"/>
    <xf numFmtId="164" fontId="5" fillId="4" borderId="0" xfId="1" applyNumberFormat="1" applyFont="1" applyFill="1"/>
    <xf numFmtId="0" fontId="5" fillId="5" borderId="0" xfId="0" applyFont="1" applyFill="1"/>
    <xf numFmtId="0" fontId="0" fillId="5" borderId="0" xfId="0" applyFill="1"/>
    <xf numFmtId="164" fontId="0" fillId="5" borderId="0" xfId="1" applyNumberFormat="1" applyFont="1" applyFill="1"/>
    <xf numFmtId="0" fontId="0" fillId="0" borderId="0" xfId="0" quotePrefix="1"/>
    <xf numFmtId="164" fontId="5" fillId="5" borderId="0" xfId="0" applyNumberFormat="1" applyFont="1" applyFill="1"/>
    <xf numFmtId="164" fontId="5" fillId="5" borderId="0" xfId="1" applyNumberFormat="1" applyFont="1" applyFill="1"/>
    <xf numFmtId="164" fontId="5" fillId="6" borderId="0" xfId="0" applyNumberFormat="1" applyFont="1" applyFill="1"/>
    <xf numFmtId="164" fontId="0" fillId="6" borderId="0" xfId="1" applyNumberFormat="1" applyFont="1" applyFill="1"/>
    <xf numFmtId="0" fontId="0" fillId="6" borderId="0" xfId="0" applyFill="1"/>
    <xf numFmtId="0" fontId="0" fillId="7" borderId="0" xfId="0" applyFill="1"/>
    <xf numFmtId="164" fontId="0" fillId="7" borderId="0" xfId="1" applyNumberFormat="1" applyFont="1" applyFill="1"/>
    <xf numFmtId="164" fontId="0" fillId="0" borderId="0" xfId="0" applyNumberFormat="1"/>
    <xf numFmtId="0" fontId="13" fillId="0" borderId="0" xfId="0" applyFont="1"/>
    <xf numFmtId="164" fontId="13" fillId="0" borderId="0" xfId="1" applyNumberFormat="1" applyFont="1"/>
    <xf numFmtId="164" fontId="0" fillId="0" borderId="0" xfId="1" applyNumberFormat="1" applyFont="1" applyFill="1" applyBorder="1"/>
    <xf numFmtId="165" fontId="14" fillId="0" borderId="0" xfId="0" applyNumberFormat="1" applyFont="1" applyFill="1" applyBorder="1"/>
    <xf numFmtId="0" fontId="14" fillId="0" borderId="0" xfId="1" applyNumberFormat="1" applyFont="1" applyFill="1" applyBorder="1" applyAlignment="1">
      <alignment horizontal="center"/>
    </xf>
    <xf numFmtId="43" fontId="15" fillId="0" borderId="0" xfId="1" applyFont="1" applyFill="1" applyBorder="1"/>
    <xf numFmtId="40" fontId="14" fillId="0" borderId="0" xfId="1" applyNumberFormat="1" applyFont="1" applyFill="1" applyBorder="1"/>
    <xf numFmtId="43" fontId="14" fillId="0" borderId="0" xfId="1" applyFont="1" applyFill="1" applyBorder="1"/>
    <xf numFmtId="0" fontId="0" fillId="0" borderId="0" xfId="0" applyFill="1" applyBorder="1"/>
    <xf numFmtId="0" fontId="16" fillId="0" borderId="0" xfId="0" applyFont="1"/>
    <xf numFmtId="167" fontId="0" fillId="0" borderId="0" xfId="2" applyNumberFormat="1" applyFont="1"/>
    <xf numFmtId="167" fontId="1" fillId="0" borderId="1" xfId="2" applyNumberFormat="1" applyFont="1" applyBorder="1"/>
    <xf numFmtId="167" fontId="1" fillId="0" borderId="0" xfId="2" applyNumberFormat="1" applyFont="1" applyBorder="1"/>
    <xf numFmtId="0" fontId="17" fillId="0" borderId="0" xfId="0" applyFont="1"/>
    <xf numFmtId="0" fontId="18" fillId="8" borderId="0" xfId="0" applyFont="1" applyFill="1"/>
    <xf numFmtId="167" fontId="1" fillId="0" borderId="1" xfId="0" applyNumberFormat="1" applyFont="1" applyBorder="1"/>
    <xf numFmtId="0" fontId="0" fillId="0" borderId="0" xfId="0" applyFill="1" applyAlignment="1">
      <alignment horizontal="left"/>
    </xf>
    <xf numFmtId="0" fontId="17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llcrest%20School%20Council%20Financials%202012-2013%20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Approved in Sep '12"/>
      <sheetName val="2012-2013 Transaction register"/>
      <sheetName val="2012-2013 Budget"/>
      <sheetName val="2012-2013 cash flow"/>
      <sheetName val="2012-2013 Bank rec"/>
      <sheetName val="Time for Kids Campaign"/>
      <sheetName val="Jan Summary"/>
      <sheetName val="FunFest Summary"/>
      <sheetName val="Sheet1"/>
    </sheetNames>
    <sheetDataSet>
      <sheetData sheetId="0"/>
      <sheetData sheetId="1">
        <row r="11">
          <cell r="E11">
            <v>-3450</v>
          </cell>
        </row>
        <row r="156">
          <cell r="O156">
            <v>-4741.1899999999996</v>
          </cell>
          <cell r="P156">
            <v>-5495.28</v>
          </cell>
          <cell r="Q156">
            <v>-2744.66</v>
          </cell>
          <cell r="R156">
            <v>-2412.5</v>
          </cell>
          <cell r="S156">
            <v>-1080</v>
          </cell>
          <cell r="T156">
            <v>-4798.0599999999995</v>
          </cell>
          <cell r="V156">
            <v>-600</v>
          </cell>
          <cell r="W156">
            <v>-233.42000000000002</v>
          </cell>
          <cell r="X156">
            <v>-1003.02</v>
          </cell>
          <cell r="Y156">
            <v>-647.65000000000009</v>
          </cell>
          <cell r="Z156">
            <v>-283.19</v>
          </cell>
          <cell r="AA156">
            <v>155.10000000000002</v>
          </cell>
          <cell r="AB156">
            <v>-1560</v>
          </cell>
          <cell r="AC156">
            <v>-429.41</v>
          </cell>
          <cell r="AD156">
            <v>-593.25</v>
          </cell>
          <cell r="AE156">
            <v>-1080</v>
          </cell>
          <cell r="AG156">
            <v>-384.93</v>
          </cell>
          <cell r="AH156">
            <v>-3732.75</v>
          </cell>
          <cell r="AI156">
            <v>-891.97</v>
          </cell>
          <cell r="AJ156">
            <v>0</v>
          </cell>
          <cell r="AK156">
            <v>-779.68</v>
          </cell>
          <cell r="AL156">
            <v>-1917.9099999999999</v>
          </cell>
          <cell r="AN156">
            <v>-1849.9800000000002</v>
          </cell>
          <cell r="AO156">
            <v>0</v>
          </cell>
          <cell r="AP156">
            <v>0</v>
          </cell>
          <cell r="AQ156">
            <v>-502.66999999999996</v>
          </cell>
          <cell r="AR156">
            <v>51.739999999999583</v>
          </cell>
          <cell r="AS156">
            <v>-184.89</v>
          </cell>
          <cell r="AT156">
            <v>-456.73</v>
          </cell>
          <cell r="AU156">
            <v>-68.92</v>
          </cell>
          <cell r="AV156">
            <v>-185.13</v>
          </cell>
          <cell r="AW156">
            <v>0</v>
          </cell>
          <cell r="AX156">
            <v>-150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C48"/>
  <sheetViews>
    <sheetView tabSelected="1" view="pageLayout" workbookViewId="0">
      <selection activeCell="C20" sqref="C20"/>
    </sheetView>
  </sheetViews>
  <sheetFormatPr baseColWidth="10" defaultRowHeight="13"/>
  <cols>
    <col min="1" max="1" width="16.7109375" customWidth="1"/>
    <col min="2" max="2" width="12" customWidth="1"/>
  </cols>
  <sheetData>
    <row r="3" spans="1:3" ht="18">
      <c r="A3" s="62" t="s">
        <v>88</v>
      </c>
    </row>
    <row r="4" spans="1:3" ht="18">
      <c r="A4" s="62" t="s">
        <v>49</v>
      </c>
    </row>
    <row r="6" spans="1:3" ht="14">
      <c r="A6" s="67" t="s">
        <v>200</v>
      </c>
      <c r="B6" s="67"/>
      <c r="C6" s="67" t="s">
        <v>1</v>
      </c>
    </row>
    <row r="8" spans="1:3" ht="16">
      <c r="A8" s="66" t="s">
        <v>223</v>
      </c>
    </row>
    <row r="9" spans="1:3">
      <c r="A9" s="24" t="s">
        <v>32</v>
      </c>
      <c r="B9" s="63">
        <f>150*18</f>
        <v>2700</v>
      </c>
      <c r="C9" t="s">
        <v>169</v>
      </c>
    </row>
    <row r="10" spans="1:3">
      <c r="A10" s="24" t="s">
        <v>166</v>
      </c>
      <c r="B10" s="63">
        <f>18*300</f>
        <v>5400</v>
      </c>
      <c r="C10" t="s">
        <v>2</v>
      </c>
    </row>
    <row r="11" spans="1:3">
      <c r="A11" s="24" t="s">
        <v>108</v>
      </c>
      <c r="B11" s="63">
        <v>2400</v>
      </c>
    </row>
    <row r="12" spans="1:3">
      <c r="A12" s="24" t="s">
        <v>167</v>
      </c>
      <c r="B12" s="63">
        <v>1000</v>
      </c>
    </row>
    <row r="13" spans="1:3">
      <c r="A13" s="24" t="s">
        <v>168</v>
      </c>
      <c r="B13" s="63">
        <v>600</v>
      </c>
    </row>
    <row r="14" spans="1:3">
      <c r="A14" s="24" t="s">
        <v>170</v>
      </c>
      <c r="B14" s="63">
        <v>250</v>
      </c>
    </row>
    <row r="15" spans="1:3">
      <c r="A15" s="24" t="s">
        <v>28</v>
      </c>
      <c r="B15" s="63">
        <v>250</v>
      </c>
    </row>
    <row r="16" spans="1:3">
      <c r="A16" s="24" t="s">
        <v>27</v>
      </c>
      <c r="B16" s="63">
        <v>1250</v>
      </c>
    </row>
    <row r="17" spans="1:3">
      <c r="A17" s="24" t="s">
        <v>209</v>
      </c>
      <c r="B17" s="63">
        <v>100</v>
      </c>
    </row>
    <row r="18" spans="1:3">
      <c r="A18" s="24" t="s">
        <v>220</v>
      </c>
      <c r="B18" s="63">
        <v>150</v>
      </c>
    </row>
    <row r="19" spans="1:3">
      <c r="A19" s="24" t="s">
        <v>3</v>
      </c>
      <c r="B19" s="63">
        <v>0</v>
      </c>
      <c r="C19" t="s">
        <v>206</v>
      </c>
    </row>
    <row r="20" spans="1:3">
      <c r="A20" s="24" t="s">
        <v>4</v>
      </c>
      <c r="B20" s="63">
        <v>150</v>
      </c>
    </row>
    <row r="21" spans="1:3">
      <c r="A21" s="69" t="s">
        <v>207</v>
      </c>
      <c r="B21" s="63">
        <v>250</v>
      </c>
      <c r="C21" t="s">
        <v>208</v>
      </c>
    </row>
    <row r="22" spans="1:3" ht="14" thickBot="1">
      <c r="A22" s="24"/>
      <c r="B22" s="64">
        <f>SUM(B9:B21)</f>
        <v>14500</v>
      </c>
    </row>
    <row r="23" spans="1:3" ht="14" thickTop="1">
      <c r="A23" s="24"/>
      <c r="B23" s="63"/>
    </row>
    <row r="24" spans="1:3" ht="16">
      <c r="A24" s="70" t="s">
        <v>224</v>
      </c>
      <c r="B24" s="63"/>
    </row>
    <row r="25" spans="1:3">
      <c r="A25" s="24" t="s">
        <v>210</v>
      </c>
      <c r="B25" s="63">
        <v>1500</v>
      </c>
      <c r="C25" t="s">
        <v>29</v>
      </c>
    </row>
    <row r="26" spans="1:3">
      <c r="A26" s="24" t="s">
        <v>201</v>
      </c>
      <c r="B26" s="63">
        <v>1500</v>
      </c>
      <c r="C26" t="s">
        <v>213</v>
      </c>
    </row>
    <row r="27" spans="1:3">
      <c r="A27" s="24" t="s">
        <v>202</v>
      </c>
      <c r="B27" s="63">
        <v>1500</v>
      </c>
      <c r="C27" t="s">
        <v>203</v>
      </c>
    </row>
    <row r="28" spans="1:3">
      <c r="A28" t="s">
        <v>221</v>
      </c>
      <c r="B28" s="63">
        <v>500</v>
      </c>
      <c r="C28" t="s">
        <v>204</v>
      </c>
    </row>
    <row r="29" spans="1:3">
      <c r="A29" t="s">
        <v>22</v>
      </c>
      <c r="B29" s="63">
        <v>350</v>
      </c>
      <c r="C29" t="s">
        <v>23</v>
      </c>
    </row>
    <row r="30" spans="1:3">
      <c r="A30" t="s">
        <v>24</v>
      </c>
      <c r="B30" s="63">
        <v>450</v>
      </c>
      <c r="C30" t="s">
        <v>25</v>
      </c>
    </row>
    <row r="31" spans="1:3">
      <c r="A31" t="s">
        <v>26</v>
      </c>
      <c r="B31" s="63">
        <v>400</v>
      </c>
      <c r="C31" t="s">
        <v>30</v>
      </c>
    </row>
    <row r="32" spans="1:3">
      <c r="A32" t="s">
        <v>222</v>
      </c>
      <c r="B32" s="63">
        <v>550</v>
      </c>
      <c r="C32" t="s">
        <v>205</v>
      </c>
    </row>
    <row r="33" spans="1:3" ht="14" thickBot="1">
      <c r="B33" s="64">
        <f>SUM(B25:B32)</f>
        <v>6750</v>
      </c>
    </row>
    <row r="34" spans="1:3" ht="14" thickTop="1">
      <c r="B34" s="65"/>
    </row>
    <row r="35" spans="1:3">
      <c r="B35" s="65"/>
    </row>
    <row r="36" spans="1:3" ht="16">
      <c r="A36" s="66" t="s">
        <v>211</v>
      </c>
      <c r="B36" s="63"/>
    </row>
    <row r="37" spans="1:3">
      <c r="A37" t="s">
        <v>212</v>
      </c>
      <c r="B37" s="63">
        <v>4000</v>
      </c>
      <c r="C37" t="s">
        <v>219</v>
      </c>
    </row>
    <row r="38" spans="1:3">
      <c r="A38" t="s">
        <v>214</v>
      </c>
      <c r="B38" s="63">
        <v>2000</v>
      </c>
      <c r="C38" t="s">
        <v>218</v>
      </c>
    </row>
    <row r="39" spans="1:3">
      <c r="A39" t="s">
        <v>215</v>
      </c>
      <c r="B39" s="63">
        <v>2000</v>
      </c>
      <c r="C39" t="s">
        <v>217</v>
      </c>
    </row>
    <row r="40" spans="1:3">
      <c r="A40" t="s">
        <v>216</v>
      </c>
      <c r="B40" s="63">
        <v>2000</v>
      </c>
    </row>
    <row r="41" spans="1:3" ht="14" thickBot="1">
      <c r="B41" s="64">
        <f>SUM(B37:B40)</f>
        <v>10000</v>
      </c>
    </row>
    <row r="42" spans="1:3" ht="14" thickTop="1"/>
    <row r="44" spans="1:3" ht="14" thickBot="1">
      <c r="A44" t="s">
        <v>225</v>
      </c>
      <c r="B44" s="68">
        <f>+B41+B33+B22</f>
        <v>31250</v>
      </c>
    </row>
    <row r="45" spans="1:3" ht="14" thickTop="1"/>
    <row r="47" spans="1:3">
      <c r="A47" t="s">
        <v>31</v>
      </c>
    </row>
    <row r="48" spans="1:3">
      <c r="A48" t="s">
        <v>0</v>
      </c>
    </row>
  </sheetData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O97"/>
  <sheetViews>
    <sheetView topLeftCell="A15" zoomScale="125" workbookViewId="0">
      <selection activeCell="A4" sqref="A4:A15"/>
    </sheetView>
  </sheetViews>
  <sheetFormatPr baseColWidth="10" defaultColWidth="7.5703125" defaultRowHeight="13"/>
  <cols>
    <col min="1" max="1" width="32.85546875" customWidth="1"/>
    <col min="2" max="2" width="36.140625" customWidth="1"/>
    <col min="3" max="3" width="9.85546875" style="22" customWidth="1"/>
    <col min="4" max="4" width="1.7109375" customWidth="1"/>
    <col min="5" max="5" width="10.5703125" style="22" customWidth="1"/>
    <col min="6" max="6" width="2" style="22" customWidth="1"/>
    <col min="7" max="7" width="12.140625" style="22" customWidth="1"/>
    <col min="8" max="10" width="7.5703125" style="22"/>
  </cols>
  <sheetData>
    <row r="1" spans="1:15" s="18" customFormat="1" ht="42">
      <c r="A1" s="15" t="s">
        <v>162</v>
      </c>
      <c r="B1" s="15" t="s">
        <v>163</v>
      </c>
      <c r="C1" s="16" t="s">
        <v>164</v>
      </c>
      <c r="D1" s="15"/>
      <c r="E1" s="16" t="s">
        <v>165</v>
      </c>
      <c r="F1" s="17"/>
      <c r="G1" s="16" t="s">
        <v>181</v>
      </c>
      <c r="H1" s="16"/>
      <c r="I1" s="17"/>
      <c r="J1" s="17"/>
    </row>
    <row r="2" spans="1:15" s="18" customFormat="1" ht="14">
      <c r="A2" s="15"/>
      <c r="B2" s="15"/>
      <c r="C2" s="16"/>
      <c r="D2" s="15"/>
      <c r="E2" s="16"/>
      <c r="F2" s="17"/>
      <c r="G2" s="16"/>
      <c r="H2" s="16"/>
      <c r="I2" s="17"/>
      <c r="J2" s="17"/>
    </row>
    <row r="3" spans="1:15">
      <c r="A3" s="19" t="s">
        <v>182</v>
      </c>
      <c r="B3" s="20"/>
      <c r="C3" s="21"/>
      <c r="D3" s="20"/>
      <c r="E3" s="21"/>
      <c r="F3" s="21"/>
      <c r="G3" s="21"/>
      <c r="H3" s="21"/>
      <c r="I3" s="21"/>
    </row>
    <row r="4" spans="1:15">
      <c r="A4" s="24" t="s">
        <v>183</v>
      </c>
      <c r="B4" t="s">
        <v>184</v>
      </c>
      <c r="C4" s="22">
        <v>5000</v>
      </c>
      <c r="E4" s="22">
        <f>-+'[1]2012-2013 Transaction register'!O156</f>
        <v>4741.1899999999996</v>
      </c>
      <c r="G4" s="22">
        <f>C4-E4</f>
        <v>258.8100000000004</v>
      </c>
      <c r="H4" s="23"/>
      <c r="I4" s="23"/>
      <c r="J4" s="22">
        <f>244.77+244.77+380+498.54</f>
        <v>1368.08</v>
      </c>
      <c r="L4" t="s">
        <v>185</v>
      </c>
    </row>
    <row r="5" spans="1:15">
      <c r="A5" s="24" t="s">
        <v>186</v>
      </c>
      <c r="B5" t="s">
        <v>187</v>
      </c>
      <c r="C5" s="22">
        <v>2840</v>
      </c>
      <c r="E5" s="22">
        <f>-+'[1]2012-2013 Transaction register'!P156</f>
        <v>5495.28</v>
      </c>
      <c r="G5" s="22">
        <f t="shared" ref="G5:G27" si="0">C5-E5</f>
        <v>-2655.2799999999997</v>
      </c>
      <c r="H5" s="22" t="s">
        <v>188</v>
      </c>
    </row>
    <row r="6" spans="1:15">
      <c r="A6" s="24" t="s">
        <v>189</v>
      </c>
      <c r="B6" t="s">
        <v>190</v>
      </c>
      <c r="C6" s="22">
        <v>3000</v>
      </c>
      <c r="E6" s="22">
        <f>-+'[1]2012-2013 Transaction register'!Q156</f>
        <v>2744.66</v>
      </c>
      <c r="G6" s="22">
        <f t="shared" si="0"/>
        <v>255.34000000000015</v>
      </c>
    </row>
    <row r="7" spans="1:15">
      <c r="A7" s="24" t="s">
        <v>191</v>
      </c>
      <c r="B7" t="s">
        <v>192</v>
      </c>
      <c r="C7" s="22">
        <v>2300</v>
      </c>
      <c r="E7" s="22">
        <f>-+'[1]2012-2013 Transaction register'!R156</f>
        <v>2412.5</v>
      </c>
      <c r="G7" s="22">
        <f t="shared" si="0"/>
        <v>-112.5</v>
      </c>
    </row>
    <row r="8" spans="1:15">
      <c r="A8" s="24" t="s">
        <v>193</v>
      </c>
      <c r="B8" t="s">
        <v>194</v>
      </c>
      <c r="C8" s="22">
        <v>1000</v>
      </c>
      <c r="E8" s="22">
        <f>-+'[1]2012-2013 Transaction register'!S156</f>
        <v>1080</v>
      </c>
      <c r="G8" s="22">
        <f t="shared" si="0"/>
        <v>-80</v>
      </c>
    </row>
    <row r="9" spans="1:15">
      <c r="A9" s="24" t="s">
        <v>195</v>
      </c>
      <c r="B9" t="s">
        <v>196</v>
      </c>
      <c r="C9" s="22">
        <v>4500</v>
      </c>
      <c r="E9" s="22">
        <f>-+'[1]2012-2013 Transaction register'!T156</f>
        <v>4798.0599999999995</v>
      </c>
      <c r="G9" s="22">
        <f t="shared" si="0"/>
        <v>-298.05999999999949</v>
      </c>
      <c r="L9" t="s">
        <v>197</v>
      </c>
      <c r="O9" t="s">
        <v>198</v>
      </c>
    </row>
    <row r="10" spans="1:15">
      <c r="A10" s="24" t="s">
        <v>199</v>
      </c>
      <c r="B10" t="s">
        <v>78</v>
      </c>
      <c r="C10" s="22">
        <v>3450</v>
      </c>
      <c r="E10" s="22">
        <f>-+'[1]2012-2013 Transaction register'!E11</f>
        <v>3450</v>
      </c>
      <c r="G10" s="22">
        <f t="shared" si="0"/>
        <v>0</v>
      </c>
      <c r="H10" s="22" t="s">
        <v>79</v>
      </c>
    </row>
    <row r="11" spans="1:15">
      <c r="A11" s="24" t="s">
        <v>80</v>
      </c>
      <c r="B11" t="s">
        <v>81</v>
      </c>
      <c r="C11" s="22">
        <v>600</v>
      </c>
      <c r="E11" s="22">
        <f>-+'[1]2012-2013 Transaction register'!V156</f>
        <v>600</v>
      </c>
      <c r="G11" s="22">
        <f t="shared" si="0"/>
        <v>0</v>
      </c>
    </row>
    <row r="12" spans="1:15">
      <c r="A12" s="24" t="s">
        <v>82</v>
      </c>
      <c r="B12" t="s">
        <v>83</v>
      </c>
      <c r="C12" s="22">
        <v>200</v>
      </c>
      <c r="E12" s="22">
        <f>-+'[1]2012-2013 Transaction register'!W156</f>
        <v>233.42000000000002</v>
      </c>
      <c r="G12" s="22">
        <f t="shared" si="0"/>
        <v>-33.420000000000016</v>
      </c>
      <c r="H12" s="22">
        <v>28</v>
      </c>
      <c r="I12" s="22" t="s">
        <v>84</v>
      </c>
    </row>
    <row r="13" spans="1:15">
      <c r="A13" s="24" t="s">
        <v>85</v>
      </c>
      <c r="B13" t="s">
        <v>86</v>
      </c>
      <c r="C13" s="22">
        <v>1000</v>
      </c>
      <c r="E13" s="22">
        <f>-+'[1]2012-2013 Transaction register'!X156</f>
        <v>1003.02</v>
      </c>
      <c r="G13" s="22">
        <f t="shared" si="0"/>
        <v>-3.0199999999999818</v>
      </c>
    </row>
    <row r="14" spans="1:15">
      <c r="A14" s="24" t="s">
        <v>87</v>
      </c>
      <c r="B14" t="s">
        <v>256</v>
      </c>
      <c r="C14" s="22">
        <v>750</v>
      </c>
      <c r="E14" s="25">
        <f>-+'[1]2012-2013 Transaction register'!Y156</f>
        <v>647.65000000000009</v>
      </c>
      <c r="G14" s="22">
        <f t="shared" si="0"/>
        <v>102.34999999999991</v>
      </c>
    </row>
    <row r="15" spans="1:15">
      <c r="A15" s="24" t="s">
        <v>35</v>
      </c>
      <c r="C15" s="22">
        <v>100</v>
      </c>
      <c r="E15" s="22">
        <f>-+'[1]2012-2013 Transaction register'!Z156</f>
        <v>283.19</v>
      </c>
      <c r="G15" s="22">
        <f t="shared" si="0"/>
        <v>-183.19</v>
      </c>
      <c r="H15" s="22" t="s">
        <v>36</v>
      </c>
    </row>
    <row r="16" spans="1:15">
      <c r="A16" t="s">
        <v>37</v>
      </c>
      <c r="B16" t="s">
        <v>38</v>
      </c>
      <c r="C16" s="26">
        <v>500</v>
      </c>
      <c r="E16" s="22">
        <f>-+'[1]2012-2013 Transaction register'!AA156</f>
        <v>-155.10000000000002</v>
      </c>
      <c r="G16" s="22">
        <f t="shared" si="0"/>
        <v>655.1</v>
      </c>
      <c r="H16" s="25" t="s">
        <v>39</v>
      </c>
      <c r="I16" s="25"/>
    </row>
    <row r="17" spans="1:12">
      <c r="A17" t="s">
        <v>40</v>
      </c>
      <c r="B17" t="s">
        <v>41</v>
      </c>
      <c r="G17" s="22">
        <f t="shared" si="0"/>
        <v>0</v>
      </c>
      <c r="H17" s="25"/>
      <c r="I17" s="25"/>
    </row>
    <row r="18" spans="1:12">
      <c r="A18" t="s">
        <v>42</v>
      </c>
      <c r="B18" t="s">
        <v>43</v>
      </c>
      <c r="C18" s="22">
        <v>2000</v>
      </c>
      <c r="E18" s="22">
        <f>-+'[1]2012-2013 Transaction register'!AB156</f>
        <v>1560</v>
      </c>
      <c r="G18" s="22">
        <f t="shared" si="0"/>
        <v>440</v>
      </c>
      <c r="H18" s="25">
        <f>1130+300</f>
        <v>1430</v>
      </c>
      <c r="I18" s="25"/>
    </row>
    <row r="19" spans="1:12">
      <c r="A19" t="s">
        <v>44</v>
      </c>
      <c r="B19" t="s">
        <v>45</v>
      </c>
      <c r="C19" s="22">
        <v>2000</v>
      </c>
      <c r="E19" s="22">
        <f>-+'[1]2012-2013 Transaction register'!AC156</f>
        <v>429.41</v>
      </c>
      <c r="G19" s="22">
        <f t="shared" si="0"/>
        <v>1570.59</v>
      </c>
      <c r="H19" s="25" t="s">
        <v>46</v>
      </c>
      <c r="I19" s="25"/>
    </row>
    <row r="20" spans="1:12">
      <c r="A20" t="s">
        <v>47</v>
      </c>
      <c r="B20" t="s">
        <v>48</v>
      </c>
      <c r="C20" s="22">
        <v>2000</v>
      </c>
      <c r="E20" s="22">
        <f>-+'[1]2012-2013 Transaction register'!AE156</f>
        <v>1080</v>
      </c>
      <c r="G20" s="22">
        <f t="shared" si="0"/>
        <v>920</v>
      </c>
      <c r="H20" s="25"/>
      <c r="I20" s="25"/>
    </row>
    <row r="21" spans="1:12">
      <c r="A21" t="s">
        <v>171</v>
      </c>
      <c r="B21" t="s">
        <v>172</v>
      </c>
      <c r="C21" s="22">
        <v>1700</v>
      </c>
      <c r="E21" s="22">
        <f>-+'[1]2012-2013 Transaction register'!AD156</f>
        <v>593.25</v>
      </c>
      <c r="G21" s="22">
        <f t="shared" si="0"/>
        <v>1106.75</v>
      </c>
      <c r="H21" s="25">
        <v>593.25</v>
      </c>
      <c r="I21" s="25" t="s">
        <v>173</v>
      </c>
      <c r="L21" t="s">
        <v>174</v>
      </c>
    </row>
    <row r="22" spans="1:12">
      <c r="A22" t="s">
        <v>175</v>
      </c>
      <c r="G22" s="22">
        <f t="shared" si="0"/>
        <v>0</v>
      </c>
      <c r="H22" s="25"/>
      <c r="I22" s="25"/>
    </row>
    <row r="23" spans="1:12">
      <c r="A23" t="s">
        <v>176</v>
      </c>
      <c r="B23" t="s">
        <v>177</v>
      </c>
      <c r="C23" s="22">
        <v>100</v>
      </c>
      <c r="E23" s="22">
        <v>50</v>
      </c>
      <c r="G23" s="22">
        <f t="shared" si="0"/>
        <v>50</v>
      </c>
      <c r="H23" s="25"/>
      <c r="I23" s="25"/>
    </row>
    <row r="24" spans="1:12">
      <c r="A24" t="s">
        <v>178</v>
      </c>
      <c r="B24" t="s">
        <v>179</v>
      </c>
      <c r="C24" s="22">
        <v>2000</v>
      </c>
      <c r="E24" s="22">
        <v>0</v>
      </c>
      <c r="G24" s="22">
        <f t="shared" si="0"/>
        <v>2000</v>
      </c>
      <c r="H24" s="25"/>
      <c r="I24" s="24" t="s">
        <v>180</v>
      </c>
    </row>
    <row r="25" spans="1:12">
      <c r="A25" t="s">
        <v>110</v>
      </c>
      <c r="B25" t="s">
        <v>111</v>
      </c>
      <c r="C25" s="22">
        <v>500</v>
      </c>
      <c r="E25" s="22">
        <v>0</v>
      </c>
      <c r="G25" s="22">
        <f t="shared" si="0"/>
        <v>500</v>
      </c>
      <c r="H25" s="25"/>
      <c r="I25" s="25"/>
    </row>
    <row r="26" spans="1:12">
      <c r="A26" t="s">
        <v>112</v>
      </c>
      <c r="B26" t="s">
        <v>113</v>
      </c>
      <c r="C26" s="22">
        <v>200</v>
      </c>
      <c r="E26" s="22">
        <v>0</v>
      </c>
      <c r="G26" s="22">
        <f t="shared" si="0"/>
        <v>200</v>
      </c>
      <c r="H26" s="25"/>
      <c r="I26" s="25"/>
    </row>
    <row r="27" spans="1:12">
      <c r="A27" t="s">
        <v>114</v>
      </c>
      <c r="B27" t="s">
        <v>115</v>
      </c>
      <c r="C27" s="22">
        <v>367</v>
      </c>
      <c r="E27" s="22">
        <v>0</v>
      </c>
      <c r="G27" s="22">
        <f t="shared" si="0"/>
        <v>367</v>
      </c>
      <c r="H27" s="25"/>
      <c r="I27" s="25"/>
    </row>
    <row r="28" spans="1:12">
      <c r="A28" s="19" t="s">
        <v>116</v>
      </c>
      <c r="B28" s="27"/>
      <c r="C28" s="28">
        <f>SUM(C4:C21)</f>
        <v>32940</v>
      </c>
      <c r="D28" s="20"/>
      <c r="E28" s="28">
        <f>SUM(E4:E27)</f>
        <v>31046.529999999995</v>
      </c>
      <c r="G28" s="28">
        <f>SUM(G4:G27)</f>
        <v>5060.4700000000012</v>
      </c>
      <c r="H28" s="25"/>
      <c r="I28" s="25"/>
    </row>
    <row r="29" spans="1:12">
      <c r="A29" s="24"/>
      <c r="B29" s="29"/>
      <c r="C29" s="25"/>
      <c r="D29" s="24"/>
      <c r="E29" s="25"/>
      <c r="G29" s="25"/>
      <c r="H29" s="25"/>
      <c r="I29" s="25"/>
    </row>
    <row r="30" spans="1:12">
      <c r="A30" s="30" t="s">
        <v>117</v>
      </c>
      <c r="B30" s="30" t="s">
        <v>118</v>
      </c>
      <c r="C30" s="31"/>
      <c r="D30" s="32"/>
      <c r="E30" s="31"/>
      <c r="F30" s="31"/>
      <c r="G30" s="25"/>
      <c r="H30" s="25"/>
      <c r="I30" s="25"/>
    </row>
    <row r="31" spans="1:12">
      <c r="A31" t="s">
        <v>119</v>
      </c>
      <c r="B31" t="s">
        <v>120</v>
      </c>
      <c r="C31" s="22">
        <v>400</v>
      </c>
      <c r="E31" s="22">
        <f>-+'[1]2012-2013 Transaction register'!AG156</f>
        <v>384.93</v>
      </c>
      <c r="G31" s="22">
        <f t="shared" ref="G31:G43" si="1">C31-E31</f>
        <v>15.069999999999993</v>
      </c>
      <c r="H31" s="25">
        <v>384.93</v>
      </c>
      <c r="I31" s="25" t="s">
        <v>121</v>
      </c>
    </row>
    <row r="32" spans="1:12">
      <c r="A32" t="s">
        <v>122</v>
      </c>
      <c r="B32" t="s">
        <v>123</v>
      </c>
      <c r="C32" s="22">
        <f>4453-700</f>
        <v>3753</v>
      </c>
      <c r="E32" s="22">
        <f>-+'[1]2012-2013 Transaction register'!AH156</f>
        <v>3732.75</v>
      </c>
      <c r="G32" s="22">
        <f t="shared" si="1"/>
        <v>20.25</v>
      </c>
      <c r="H32" s="25">
        <f>3543+699.47</f>
        <v>4242.47</v>
      </c>
      <c r="I32" s="24" t="s">
        <v>124</v>
      </c>
    </row>
    <row r="33" spans="1:14">
      <c r="A33" t="s">
        <v>125</v>
      </c>
      <c r="B33" t="s">
        <v>126</v>
      </c>
      <c r="C33" s="22">
        <v>800</v>
      </c>
      <c r="E33" s="25">
        <f>-+'[1]2012-2013 Transaction register'!AI156</f>
        <v>891.97</v>
      </c>
      <c r="G33" s="22">
        <f t="shared" si="1"/>
        <v>-91.970000000000027</v>
      </c>
      <c r="H33" s="25">
        <v>891.97</v>
      </c>
      <c r="I33" s="25" t="s">
        <v>127</v>
      </c>
    </row>
    <row r="34" spans="1:14">
      <c r="A34" t="s">
        <v>128</v>
      </c>
      <c r="B34" t="s">
        <v>129</v>
      </c>
      <c r="C34" s="33">
        <v>600</v>
      </c>
      <c r="E34" s="22">
        <f>+'[1]2012-2013 Transaction register'!AJ156</f>
        <v>0</v>
      </c>
      <c r="G34" s="22">
        <f t="shared" si="1"/>
        <v>600</v>
      </c>
      <c r="H34" s="25" t="s">
        <v>130</v>
      </c>
      <c r="I34" s="25"/>
    </row>
    <row r="35" spans="1:14">
      <c r="A35" t="s">
        <v>131</v>
      </c>
      <c r="B35" t="s">
        <v>132</v>
      </c>
      <c r="C35" s="22">
        <v>700</v>
      </c>
      <c r="E35" s="22">
        <f>-+'[1]2012-2013 Transaction register'!AK156</f>
        <v>779.68</v>
      </c>
      <c r="G35" s="22">
        <f t="shared" si="1"/>
        <v>-79.67999999999995</v>
      </c>
      <c r="H35" s="25">
        <v>779.68</v>
      </c>
      <c r="I35" s="25" t="s">
        <v>133</v>
      </c>
    </row>
    <row r="36" spans="1:14">
      <c r="A36" t="s">
        <v>134</v>
      </c>
      <c r="B36" t="s">
        <v>135</v>
      </c>
      <c r="C36" s="22">
        <v>500</v>
      </c>
      <c r="E36" s="22">
        <f>-+'[1]2012-2013 Transaction register'!AL156</f>
        <v>1917.9099999999999</v>
      </c>
      <c r="G36" s="22">
        <f t="shared" si="1"/>
        <v>-1417.9099999999999</v>
      </c>
      <c r="H36" s="25">
        <v>482.62</v>
      </c>
      <c r="I36" s="25" t="s">
        <v>127</v>
      </c>
      <c r="K36" t="s">
        <v>136</v>
      </c>
      <c r="N36" s="22" t="s">
        <v>137</v>
      </c>
    </row>
    <row r="37" spans="1:14">
      <c r="A37" t="s">
        <v>138</v>
      </c>
      <c r="B37" t="s">
        <v>139</v>
      </c>
      <c r="C37" s="22">
        <v>400</v>
      </c>
      <c r="E37" s="22">
        <v>0</v>
      </c>
      <c r="G37" s="22">
        <f t="shared" si="1"/>
        <v>400</v>
      </c>
      <c r="H37" s="25" t="s">
        <v>130</v>
      </c>
      <c r="I37" s="25"/>
    </row>
    <row r="38" spans="1:14">
      <c r="A38" t="s">
        <v>140</v>
      </c>
      <c r="B38" t="s">
        <v>33</v>
      </c>
      <c r="C38" s="22">
        <v>2000</v>
      </c>
      <c r="E38" s="22">
        <f>-+'[1]2012-2013 Transaction register'!AN156</f>
        <v>1849.9800000000002</v>
      </c>
      <c r="G38" s="22">
        <f t="shared" si="1"/>
        <v>150.01999999999975</v>
      </c>
      <c r="H38" s="34">
        <v>659.95</v>
      </c>
      <c r="I38" s="25" t="s">
        <v>34</v>
      </c>
    </row>
    <row r="39" spans="1:14">
      <c r="A39" t="s">
        <v>70</v>
      </c>
      <c r="B39" t="s">
        <v>71</v>
      </c>
      <c r="C39" s="33">
        <v>600</v>
      </c>
      <c r="E39" s="22">
        <f>+'[1]2012-2013 Transaction register'!AO156</f>
        <v>0</v>
      </c>
      <c r="G39" s="22">
        <f t="shared" si="1"/>
        <v>600</v>
      </c>
      <c r="H39" s="25" t="s">
        <v>130</v>
      </c>
      <c r="I39" s="25"/>
    </row>
    <row r="40" spans="1:14">
      <c r="A40" t="s">
        <v>72</v>
      </c>
      <c r="B40" t="s">
        <v>73</v>
      </c>
      <c r="C40" s="22">
        <v>500</v>
      </c>
      <c r="E40" s="22">
        <f>+'[1]2012-2013 Transaction register'!AP156</f>
        <v>0</v>
      </c>
      <c r="G40" s="22">
        <f t="shared" si="1"/>
        <v>500</v>
      </c>
      <c r="H40" s="22">
        <f>331.2+23.56+294.88</f>
        <v>649.64</v>
      </c>
    </row>
    <row r="41" spans="1:14">
      <c r="A41" s="35" t="s">
        <v>74</v>
      </c>
      <c r="B41" s="35" t="s">
        <v>75</v>
      </c>
      <c r="C41" s="36">
        <v>1500</v>
      </c>
      <c r="D41" s="35"/>
      <c r="E41" s="36">
        <v>0</v>
      </c>
      <c r="F41" s="36"/>
      <c r="G41" s="22">
        <f t="shared" si="1"/>
        <v>1500</v>
      </c>
      <c r="H41" s="22" t="s">
        <v>76</v>
      </c>
    </row>
    <row r="42" spans="1:14" s="35" customFormat="1">
      <c r="A42" s="35" t="s">
        <v>77</v>
      </c>
      <c r="B42" s="35" t="s">
        <v>5</v>
      </c>
      <c r="C42" s="36"/>
      <c r="E42" s="36">
        <v>0</v>
      </c>
      <c r="F42" s="36"/>
      <c r="G42" s="22">
        <f t="shared" si="1"/>
        <v>0</v>
      </c>
      <c r="H42" s="36"/>
      <c r="I42" s="36"/>
      <c r="J42" s="36"/>
    </row>
    <row r="43" spans="1:14">
      <c r="A43" t="s">
        <v>6</v>
      </c>
      <c r="B43" t="s">
        <v>7</v>
      </c>
      <c r="C43" s="37">
        <v>500</v>
      </c>
      <c r="E43" s="22">
        <f>-+'[1]2012-2013 Transaction register'!AQ156</f>
        <v>502.66999999999996</v>
      </c>
      <c r="G43" s="22">
        <f t="shared" si="1"/>
        <v>-2.6699999999999591</v>
      </c>
      <c r="I43" s="38">
        <v>43.77</v>
      </c>
      <c r="J43" s="23">
        <v>184.92</v>
      </c>
      <c r="K43" s="39">
        <v>47</v>
      </c>
      <c r="L43" s="39">
        <v>65.63</v>
      </c>
    </row>
    <row r="45" spans="1:14">
      <c r="A45" s="32" t="s">
        <v>8</v>
      </c>
      <c r="B45" s="32"/>
      <c r="C45" s="40">
        <f>SUM(C31:C44)</f>
        <v>12253</v>
      </c>
      <c r="D45" s="30"/>
      <c r="E45" s="40">
        <f>SUM(E31:E44)</f>
        <v>10059.890000000001</v>
      </c>
      <c r="G45" s="40">
        <f>SUM(G31:G44)</f>
        <v>2193.1099999999997</v>
      </c>
    </row>
    <row r="47" spans="1:14">
      <c r="A47" s="41" t="s">
        <v>9</v>
      </c>
      <c r="B47" s="42" t="s">
        <v>10</v>
      </c>
      <c r="C47" s="43"/>
      <c r="D47" s="42"/>
      <c r="E47" s="43"/>
    </row>
    <row r="48" spans="1:14">
      <c r="A48" t="s">
        <v>11</v>
      </c>
      <c r="B48" t="s">
        <v>12</v>
      </c>
    </row>
    <row r="49" spans="1:10">
      <c r="A49" t="s">
        <v>13</v>
      </c>
      <c r="B49" t="s">
        <v>14</v>
      </c>
      <c r="C49" s="22">
        <v>0</v>
      </c>
      <c r="E49" s="22">
        <f>-+'[1]2012-2013 Transaction register'!AR156</f>
        <v>-51.739999999999583</v>
      </c>
      <c r="G49" s="22">
        <f t="shared" ref="G49:G57" si="2">C49-E49</f>
        <v>51.739999999999583</v>
      </c>
    </row>
    <row r="50" spans="1:10">
      <c r="A50" t="s">
        <v>15</v>
      </c>
      <c r="C50" s="22">
        <v>200</v>
      </c>
      <c r="E50" s="22">
        <f>-+'[1]2012-2013 Transaction register'!AS156</f>
        <v>184.89</v>
      </c>
      <c r="G50" s="22">
        <f t="shared" si="2"/>
        <v>15.110000000000014</v>
      </c>
    </row>
    <row r="51" spans="1:10">
      <c r="A51" t="s">
        <v>16</v>
      </c>
      <c r="B51" t="s">
        <v>17</v>
      </c>
      <c r="C51" s="22">
        <f>50+45</f>
        <v>95</v>
      </c>
      <c r="E51" s="22">
        <f>-+'[1]2012-2013 Transaction register'!AT156</f>
        <v>456.73</v>
      </c>
      <c r="G51" s="22">
        <f t="shared" si="2"/>
        <v>-361.73</v>
      </c>
      <c r="H51" s="22" t="s">
        <v>18</v>
      </c>
    </row>
    <row r="52" spans="1:10">
      <c r="A52" t="s">
        <v>19</v>
      </c>
      <c r="B52" t="s">
        <v>20</v>
      </c>
      <c r="C52" s="22">
        <v>300</v>
      </c>
      <c r="G52" s="22">
        <f t="shared" si="2"/>
        <v>300</v>
      </c>
    </row>
    <row r="53" spans="1:10">
      <c r="A53" t="s">
        <v>21</v>
      </c>
      <c r="C53" s="22">
        <v>150</v>
      </c>
      <c r="E53" s="22">
        <f>-+'[1]2012-2013 Transaction register'!AU156</f>
        <v>68.92</v>
      </c>
      <c r="G53" s="22">
        <f t="shared" si="2"/>
        <v>81.08</v>
      </c>
    </row>
    <row r="54" spans="1:10">
      <c r="A54" t="s">
        <v>50</v>
      </c>
      <c r="B54" t="s">
        <v>51</v>
      </c>
      <c r="C54" s="22">
        <v>262</v>
      </c>
      <c r="G54" s="22">
        <f t="shared" si="2"/>
        <v>262</v>
      </c>
    </row>
    <row r="55" spans="1:10">
      <c r="A55" t="s">
        <v>52</v>
      </c>
      <c r="C55" s="22">
        <v>185</v>
      </c>
      <c r="E55" s="22">
        <f>-+'[1]2012-2013 Transaction register'!AV156</f>
        <v>185.13</v>
      </c>
      <c r="G55" s="22">
        <f t="shared" si="2"/>
        <v>-0.12999999999999545</v>
      </c>
    </row>
    <row r="56" spans="1:10">
      <c r="A56" t="s">
        <v>53</v>
      </c>
      <c r="C56" s="22">
        <v>150</v>
      </c>
      <c r="E56" s="22">
        <f>-+'[1]2012-2013 Transaction register'!AW156</f>
        <v>0</v>
      </c>
      <c r="G56" s="22">
        <f t="shared" si="2"/>
        <v>150</v>
      </c>
    </row>
    <row r="57" spans="1:10">
      <c r="A57" t="s">
        <v>54</v>
      </c>
      <c r="B57" s="44" t="s">
        <v>55</v>
      </c>
      <c r="C57" s="22">
        <v>150</v>
      </c>
      <c r="E57" s="22">
        <f>-+'[1]2012-2013 Transaction register'!AX156</f>
        <v>150</v>
      </c>
      <c r="G57" s="22">
        <f t="shared" si="2"/>
        <v>0</v>
      </c>
    </row>
    <row r="58" spans="1:10">
      <c r="A58" s="42" t="s">
        <v>56</v>
      </c>
      <c r="B58" s="45"/>
      <c r="C58" s="46">
        <f>SUM(C49:C57)</f>
        <v>1492</v>
      </c>
      <c r="D58" s="41"/>
      <c r="E58" s="46">
        <f>SUM(E49:E57)</f>
        <v>993.9300000000004</v>
      </c>
      <c r="G58" s="46">
        <f>SUM(G49:G57)</f>
        <v>498.06999999999954</v>
      </c>
    </row>
    <row r="59" spans="1:10" s="24" customFormat="1">
      <c r="B59" s="29"/>
      <c r="C59" s="25"/>
      <c r="E59" s="25"/>
      <c r="F59" s="25"/>
      <c r="G59" s="25"/>
      <c r="H59" s="25"/>
      <c r="I59" s="25"/>
      <c r="J59" s="25"/>
    </row>
    <row r="60" spans="1:10" s="24" customFormat="1">
      <c r="B60" s="47" t="s">
        <v>57</v>
      </c>
      <c r="C60" s="48">
        <f>+C58+C45+C28</f>
        <v>46685</v>
      </c>
      <c r="D60" s="49"/>
      <c r="E60" s="48">
        <f>+E58+E45+E28</f>
        <v>42100.35</v>
      </c>
      <c r="F60" s="25"/>
      <c r="G60" s="25">
        <f>+G28+G45+G58</f>
        <v>7751.6500000000005</v>
      </c>
      <c r="H60" s="25"/>
      <c r="I60" s="25"/>
      <c r="J60" s="25"/>
    </row>
    <row r="61" spans="1:10" s="24" customFormat="1">
      <c r="B61" s="29"/>
      <c r="C61" s="25"/>
      <c r="E61" s="25"/>
      <c r="F61" s="25"/>
      <c r="G61" s="25"/>
      <c r="H61" s="25"/>
      <c r="I61" s="25"/>
      <c r="J61" s="25"/>
    </row>
    <row r="62" spans="1:10">
      <c r="A62" s="50" t="s">
        <v>58</v>
      </c>
      <c r="B62" s="50" t="s">
        <v>59</v>
      </c>
      <c r="C62" s="51">
        <v>10000</v>
      </c>
    </row>
    <row r="65" spans="1:11">
      <c r="A65" s="39" t="s">
        <v>60</v>
      </c>
      <c r="B65" s="39" t="s">
        <v>61</v>
      </c>
      <c r="C65" s="23">
        <v>45660</v>
      </c>
      <c r="D65" s="52">
        <f>SUM(C4:C62)</f>
        <v>153222</v>
      </c>
    </row>
    <row r="66" spans="1:11">
      <c r="B66" s="35" t="s">
        <v>62</v>
      </c>
      <c r="C66" s="36">
        <v>0</v>
      </c>
      <c r="D66" t="s">
        <v>63</v>
      </c>
    </row>
    <row r="68" spans="1:11">
      <c r="A68" t="s">
        <v>64</v>
      </c>
      <c r="B68" t="s">
        <v>65</v>
      </c>
    </row>
    <row r="69" spans="1:11">
      <c r="B69" t="s">
        <v>66</v>
      </c>
    </row>
    <row r="71" spans="1:11">
      <c r="A71" t="s">
        <v>67</v>
      </c>
      <c r="B71" t="s">
        <v>68</v>
      </c>
    </row>
    <row r="72" spans="1:11" s="53" customFormat="1" ht="14">
      <c r="B72" s="53" t="s">
        <v>69</v>
      </c>
      <c r="C72" s="54"/>
      <c r="E72" s="54"/>
      <c r="F72" s="54"/>
      <c r="G72" s="54"/>
      <c r="H72" s="54"/>
      <c r="I72" s="54"/>
      <c r="J72" s="54"/>
    </row>
    <row r="74" spans="1:11">
      <c r="A74" s="61"/>
      <c r="B74" s="61"/>
      <c r="C74" s="55"/>
      <c r="D74" s="61"/>
      <c r="E74" s="55"/>
      <c r="F74" s="55"/>
      <c r="G74" s="55"/>
      <c r="H74" s="55"/>
      <c r="I74" s="55"/>
      <c r="J74" s="55"/>
      <c r="K74" s="61"/>
    </row>
    <row r="75" spans="1:11">
      <c r="A75" s="61"/>
      <c r="B75" s="61"/>
      <c r="C75" s="55"/>
      <c r="D75" s="61"/>
      <c r="E75" s="55"/>
      <c r="F75" s="55"/>
      <c r="G75" s="55"/>
      <c r="H75" s="55"/>
      <c r="I75" s="55"/>
      <c r="J75" s="55"/>
      <c r="K75" s="61"/>
    </row>
    <row r="76" spans="1:11">
      <c r="A76" s="61"/>
      <c r="B76" s="61"/>
      <c r="C76" s="55"/>
      <c r="D76" s="61"/>
      <c r="E76" s="55"/>
      <c r="F76" s="55"/>
      <c r="G76" s="55"/>
      <c r="H76" s="55"/>
      <c r="I76" s="55"/>
      <c r="J76" s="55"/>
      <c r="K76" s="61"/>
    </row>
    <row r="77" spans="1:11">
      <c r="A77" s="61"/>
      <c r="B77" s="61"/>
      <c r="C77" s="55"/>
      <c r="D77" s="61"/>
      <c r="E77" s="55"/>
      <c r="F77" s="55"/>
      <c r="G77" s="55"/>
      <c r="H77" s="55"/>
      <c r="I77" s="55"/>
      <c r="J77" s="55"/>
      <c r="K77" s="61"/>
    </row>
    <row r="78" spans="1:11">
      <c r="A78" s="61"/>
      <c r="B78" s="61"/>
      <c r="C78" s="55"/>
      <c r="D78" s="61"/>
      <c r="E78" s="55"/>
      <c r="F78" s="55"/>
      <c r="G78" s="55"/>
      <c r="H78" s="55"/>
      <c r="I78" s="55"/>
      <c r="J78" s="55"/>
      <c r="K78" s="61"/>
    </row>
    <row r="79" spans="1:11">
      <c r="A79" s="61"/>
      <c r="B79" s="61"/>
      <c r="C79" s="55"/>
      <c r="D79" s="61"/>
      <c r="E79" s="55"/>
      <c r="F79" s="55"/>
      <c r="G79" s="55"/>
      <c r="H79" s="55"/>
      <c r="I79" s="55"/>
      <c r="J79" s="55"/>
      <c r="K79" s="61"/>
    </row>
    <row r="80" spans="1:11">
      <c r="A80" s="61"/>
      <c r="B80" s="61"/>
      <c r="C80" s="55"/>
      <c r="D80" s="61"/>
      <c r="E80" s="55"/>
      <c r="F80" s="55"/>
      <c r="G80" s="55"/>
      <c r="H80" s="55"/>
      <c r="I80" s="55"/>
      <c r="J80" s="55"/>
      <c r="K80" s="61"/>
    </row>
    <row r="81" spans="1:11">
      <c r="A81" s="61"/>
      <c r="B81" s="61"/>
      <c r="C81" s="55"/>
      <c r="D81" s="61"/>
      <c r="E81" s="55"/>
      <c r="F81" s="55"/>
      <c r="G81" s="55"/>
      <c r="H81" s="55"/>
      <c r="I81" s="55"/>
      <c r="J81" s="55"/>
      <c r="K81" s="61"/>
    </row>
    <row r="82" spans="1:11">
      <c r="A82" s="61"/>
      <c r="B82" s="61"/>
      <c r="C82" s="55"/>
      <c r="D82" s="61"/>
      <c r="E82" s="55"/>
      <c r="F82" s="55"/>
      <c r="G82" s="55"/>
      <c r="H82" s="55"/>
      <c r="I82" s="55"/>
      <c r="J82" s="55"/>
      <c r="K82" s="61"/>
    </row>
    <row r="83" spans="1:11">
      <c r="A83" s="61"/>
      <c r="B83" s="61"/>
      <c r="C83" s="55"/>
      <c r="D83" s="61"/>
      <c r="E83" s="55"/>
      <c r="F83" s="55"/>
      <c r="G83" s="55"/>
      <c r="H83" s="55"/>
      <c r="I83" s="55"/>
      <c r="J83" s="55"/>
      <c r="K83" s="61"/>
    </row>
    <row r="84" spans="1:11">
      <c r="A84" s="61"/>
      <c r="B84" s="61"/>
      <c r="C84" s="55"/>
      <c r="D84" s="61"/>
      <c r="E84" s="55"/>
      <c r="F84" s="55"/>
      <c r="G84" s="55"/>
      <c r="H84" s="55"/>
      <c r="I84" s="55"/>
      <c r="J84" s="55"/>
      <c r="K84" s="61"/>
    </row>
    <row r="85" spans="1:11">
      <c r="A85" s="61"/>
      <c r="B85" s="61"/>
      <c r="C85" s="55"/>
      <c r="D85" s="61"/>
      <c r="E85" s="55"/>
      <c r="F85" s="55"/>
      <c r="G85" s="55"/>
      <c r="H85" s="55"/>
      <c r="I85" s="55"/>
      <c r="J85" s="55"/>
      <c r="K85" s="61"/>
    </row>
    <row r="86" spans="1:11">
      <c r="A86" s="61"/>
      <c r="B86" s="61"/>
      <c r="C86" s="55"/>
      <c r="D86" s="61"/>
      <c r="E86" s="55"/>
      <c r="F86" s="55"/>
      <c r="G86" s="55"/>
      <c r="H86" s="55"/>
      <c r="I86" s="55"/>
      <c r="J86" s="55"/>
      <c r="K86" s="61"/>
    </row>
    <row r="87" spans="1:11">
      <c r="A87" s="56"/>
      <c r="B87" s="57"/>
      <c r="C87" s="58"/>
      <c r="D87" s="59"/>
      <c r="E87" s="59"/>
      <c r="F87" s="55"/>
      <c r="G87" s="55"/>
      <c r="H87" s="55"/>
      <c r="I87" s="55"/>
      <c r="J87" s="55"/>
      <c r="K87" s="61"/>
    </row>
    <row r="88" spans="1:11">
      <c r="A88" s="56"/>
      <c r="B88" s="57"/>
      <c r="C88" s="60"/>
      <c r="D88" s="59"/>
      <c r="E88" s="59"/>
      <c r="F88" s="55"/>
      <c r="G88" s="55"/>
      <c r="H88" s="55"/>
      <c r="I88" s="55"/>
      <c r="J88" s="55"/>
      <c r="K88" s="61"/>
    </row>
    <row r="89" spans="1:11">
      <c r="A89" s="61"/>
      <c r="B89" s="61"/>
      <c r="C89" s="55"/>
      <c r="D89" s="61"/>
      <c r="E89" s="55"/>
      <c r="F89" s="55"/>
      <c r="G89" s="55"/>
      <c r="H89" s="55"/>
      <c r="I89" s="55"/>
      <c r="J89" s="55"/>
      <c r="K89" s="61"/>
    </row>
    <row r="90" spans="1:11">
      <c r="A90" s="61"/>
      <c r="B90" s="61"/>
      <c r="C90" s="55"/>
      <c r="D90" s="61"/>
      <c r="E90" s="55"/>
      <c r="F90" s="55"/>
      <c r="G90" s="55"/>
      <c r="H90" s="55"/>
      <c r="I90" s="55"/>
      <c r="J90" s="55"/>
      <c r="K90" s="61"/>
    </row>
    <row r="91" spans="1:11">
      <c r="A91" s="61"/>
      <c r="B91" s="61"/>
      <c r="C91" s="55"/>
      <c r="D91" s="61"/>
      <c r="E91" s="55"/>
      <c r="F91" s="55"/>
      <c r="G91" s="55"/>
      <c r="H91" s="55"/>
      <c r="I91" s="55"/>
      <c r="J91" s="55"/>
      <c r="K91" s="61"/>
    </row>
    <row r="92" spans="1:11">
      <c r="A92" s="61"/>
      <c r="B92" s="61"/>
      <c r="C92" s="55"/>
      <c r="D92" s="61"/>
      <c r="E92" s="55"/>
      <c r="F92" s="55"/>
      <c r="G92" s="55"/>
      <c r="H92" s="55"/>
      <c r="I92" s="55"/>
      <c r="J92" s="55"/>
      <c r="K92" s="61"/>
    </row>
    <row r="93" spans="1:11">
      <c r="A93" s="61"/>
      <c r="B93" s="61"/>
      <c r="C93" s="55"/>
      <c r="D93" s="61"/>
      <c r="E93" s="55"/>
      <c r="F93" s="55"/>
      <c r="G93" s="55"/>
      <c r="H93" s="55"/>
      <c r="I93" s="55"/>
      <c r="J93" s="55"/>
      <c r="K93" s="61"/>
    </row>
    <row r="94" spans="1:11">
      <c r="A94" s="61"/>
      <c r="B94" s="61"/>
      <c r="C94" s="55"/>
      <c r="D94" s="61"/>
      <c r="E94" s="55"/>
      <c r="F94" s="55"/>
      <c r="G94" s="55"/>
      <c r="H94" s="55"/>
      <c r="I94" s="55"/>
      <c r="J94" s="55"/>
      <c r="K94" s="61"/>
    </row>
    <row r="95" spans="1:11">
      <c r="A95" s="61"/>
      <c r="B95" s="61"/>
      <c r="C95" s="55"/>
      <c r="D95" s="61"/>
      <c r="E95" s="55"/>
      <c r="F95" s="55"/>
      <c r="G95" s="55"/>
      <c r="H95" s="55"/>
      <c r="I95" s="55"/>
      <c r="J95" s="55"/>
      <c r="K95" s="61"/>
    </row>
    <row r="96" spans="1:11">
      <c r="A96" s="61"/>
      <c r="B96" s="61"/>
      <c r="C96" s="55"/>
      <c r="D96" s="61"/>
      <c r="E96" s="55"/>
      <c r="F96" s="55"/>
      <c r="G96" s="55"/>
      <c r="H96" s="55"/>
      <c r="I96" s="55"/>
      <c r="J96" s="55"/>
      <c r="K96" s="61"/>
    </row>
    <row r="97" spans="1:11">
      <c r="A97" s="61"/>
      <c r="B97" s="61"/>
      <c r="C97" s="55"/>
      <c r="D97" s="61"/>
      <c r="E97" s="55"/>
      <c r="F97" s="55"/>
      <c r="G97" s="55"/>
      <c r="H97" s="55"/>
      <c r="I97" s="55"/>
      <c r="J97" s="55"/>
      <c r="K97" s="61"/>
    </row>
  </sheetData>
  <phoneticPr fontId="4" type="noConversion"/>
  <pageMargins left="0.31" right="0.31" top="0.75000000000000011" bottom="0.75000000000000011" header="0.30000000000000004" footer="0.30000000000000004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Y47"/>
  <sheetViews>
    <sheetView workbookViewId="0">
      <selection activeCell="L1" sqref="L1:L2"/>
    </sheetView>
  </sheetViews>
  <sheetFormatPr baseColWidth="10" defaultColWidth="7.5703125" defaultRowHeight="13"/>
  <cols>
    <col min="18" max="18" width="9.85546875" customWidth="1"/>
    <col min="19" max="19" width="8.28515625" customWidth="1"/>
    <col min="20" max="20" width="9.42578125" customWidth="1"/>
  </cols>
  <sheetData>
    <row r="1" spans="1:25">
      <c r="L1" s="1" t="s">
        <v>88</v>
      </c>
    </row>
    <row r="2" spans="1:25">
      <c r="A2" s="1" t="s">
        <v>89</v>
      </c>
      <c r="B2" s="1"/>
      <c r="C2" s="1"/>
      <c r="D2" s="1"/>
      <c r="E2" s="1"/>
      <c r="F2" s="1"/>
      <c r="G2" s="1"/>
      <c r="H2" s="1"/>
      <c r="L2" s="1" t="s">
        <v>89</v>
      </c>
      <c r="M2" s="1"/>
      <c r="N2" s="1"/>
      <c r="O2" s="1"/>
      <c r="P2" s="1"/>
      <c r="Q2" s="1"/>
      <c r="R2" s="1"/>
      <c r="S2" s="1"/>
    </row>
    <row r="3" spans="1:25">
      <c r="A3" s="1"/>
      <c r="B3" s="1"/>
      <c r="C3" s="1"/>
      <c r="D3" s="1"/>
      <c r="E3" s="1"/>
      <c r="F3" s="1"/>
      <c r="G3" s="1"/>
      <c r="H3" s="1"/>
      <c r="L3" s="1"/>
      <c r="M3" s="1"/>
      <c r="N3" s="1"/>
      <c r="O3" s="1"/>
      <c r="P3" s="1"/>
      <c r="Q3" s="1"/>
      <c r="R3" s="1"/>
      <c r="S3" s="1" t="s">
        <v>90</v>
      </c>
      <c r="T3" s="2" t="s">
        <v>91</v>
      </c>
    </row>
    <row r="4" spans="1:25">
      <c r="A4" s="1" t="s">
        <v>92</v>
      </c>
      <c r="B4" s="1"/>
      <c r="C4" s="1"/>
      <c r="D4" s="1" t="s">
        <v>93</v>
      </c>
      <c r="E4" s="1"/>
      <c r="F4" s="1"/>
      <c r="G4" s="1"/>
      <c r="H4" s="1" t="s">
        <v>94</v>
      </c>
      <c r="L4" s="3" t="s">
        <v>95</v>
      </c>
      <c r="M4" s="1"/>
      <c r="N4" s="1"/>
      <c r="O4" s="3" t="s">
        <v>93</v>
      </c>
      <c r="P4" s="1"/>
      <c r="Q4" s="1"/>
      <c r="R4" s="4" t="s">
        <v>94</v>
      </c>
      <c r="S4" s="4" t="s">
        <v>96</v>
      </c>
      <c r="T4" s="4" t="s">
        <v>97</v>
      </c>
      <c r="U4" s="1"/>
    </row>
    <row r="5" spans="1:25">
      <c r="A5" t="s">
        <v>98</v>
      </c>
      <c r="D5" t="s">
        <v>99</v>
      </c>
      <c r="H5" s="5">
        <v>4600</v>
      </c>
      <c r="L5" t="s">
        <v>98</v>
      </c>
      <c r="O5" t="s">
        <v>99</v>
      </c>
      <c r="R5" s="6">
        <v>4600</v>
      </c>
      <c r="S5" s="6">
        <v>4922.74</v>
      </c>
      <c r="T5" s="6">
        <f>+R5-S5</f>
        <v>-322.73999999999978</v>
      </c>
      <c r="U5" s="7"/>
      <c r="V5" s="7"/>
      <c r="W5" s="7"/>
      <c r="X5" s="7"/>
      <c r="Y5" s="7"/>
    </row>
    <row r="6" spans="1:25">
      <c r="A6" t="s">
        <v>100</v>
      </c>
      <c r="D6" t="s">
        <v>101</v>
      </c>
      <c r="H6" s="5">
        <v>1500</v>
      </c>
      <c r="L6" t="s">
        <v>100</v>
      </c>
      <c r="O6" t="s">
        <v>101</v>
      </c>
      <c r="R6" s="6">
        <v>1500</v>
      </c>
      <c r="S6" s="6">
        <v>200</v>
      </c>
      <c r="T6" s="6">
        <f t="shared" ref="T6:T33" si="0">+R6-S6</f>
        <v>1300</v>
      </c>
      <c r="U6" s="7"/>
      <c r="V6" s="7"/>
      <c r="W6" s="7"/>
      <c r="X6" s="7"/>
      <c r="Y6" s="7"/>
    </row>
    <row r="7" spans="1:25">
      <c r="A7" t="s">
        <v>102</v>
      </c>
      <c r="D7" t="s">
        <v>103</v>
      </c>
      <c r="H7" s="5">
        <v>2100</v>
      </c>
      <c r="L7" t="s">
        <v>102</v>
      </c>
      <c r="O7" t="s">
        <v>103</v>
      </c>
      <c r="R7" s="6">
        <v>2100</v>
      </c>
      <c r="S7" s="6"/>
      <c r="T7" s="6">
        <f t="shared" si="0"/>
        <v>2100</v>
      </c>
      <c r="U7" s="7"/>
      <c r="V7" s="7"/>
      <c r="W7" s="7"/>
      <c r="X7" s="7"/>
      <c r="Y7" s="7"/>
    </row>
    <row r="8" spans="1:25">
      <c r="A8" t="s">
        <v>104</v>
      </c>
      <c r="D8" t="s">
        <v>105</v>
      </c>
      <c r="H8" s="5">
        <v>2840</v>
      </c>
      <c r="L8" t="s">
        <v>104</v>
      </c>
      <c r="O8" t="s">
        <v>105</v>
      </c>
      <c r="R8" s="6">
        <v>2840</v>
      </c>
      <c r="S8" s="6"/>
      <c r="T8" s="6">
        <f t="shared" si="0"/>
        <v>2840</v>
      </c>
      <c r="U8" s="7"/>
      <c r="V8" s="7"/>
      <c r="W8" s="7"/>
      <c r="X8" s="7"/>
      <c r="Y8" s="7"/>
    </row>
    <row r="9" spans="1:25">
      <c r="A9" t="s">
        <v>106</v>
      </c>
      <c r="D9" t="s">
        <v>107</v>
      </c>
      <c r="H9" s="5">
        <v>0</v>
      </c>
      <c r="L9" t="s">
        <v>106</v>
      </c>
      <c r="O9" t="s">
        <v>107</v>
      </c>
      <c r="R9" s="6">
        <v>0</v>
      </c>
      <c r="S9" s="6">
        <v>350</v>
      </c>
      <c r="T9" s="6">
        <f t="shared" si="0"/>
        <v>-350</v>
      </c>
      <c r="U9" s="7"/>
      <c r="V9" s="7"/>
      <c r="W9" s="7"/>
      <c r="X9" s="7"/>
      <c r="Y9" s="7"/>
    </row>
    <row r="10" spans="1:25">
      <c r="A10" t="s">
        <v>108</v>
      </c>
      <c r="H10" s="5">
        <v>2300</v>
      </c>
      <c r="L10" t="s">
        <v>108</v>
      </c>
      <c r="R10" s="6">
        <v>2300</v>
      </c>
      <c r="S10" s="6"/>
      <c r="T10" s="6">
        <f t="shared" si="0"/>
        <v>2300</v>
      </c>
      <c r="U10" s="7"/>
      <c r="V10" s="7"/>
      <c r="W10" s="7"/>
      <c r="X10" s="7"/>
      <c r="Y10" s="7"/>
    </row>
    <row r="11" spans="1:25">
      <c r="A11" t="s">
        <v>109</v>
      </c>
      <c r="D11" t="s">
        <v>226</v>
      </c>
      <c r="H11" s="5">
        <v>367</v>
      </c>
      <c r="L11" t="s">
        <v>109</v>
      </c>
      <c r="O11" t="s">
        <v>226</v>
      </c>
      <c r="R11" s="6">
        <v>367</v>
      </c>
      <c r="S11" s="6"/>
      <c r="T11" s="6">
        <f t="shared" si="0"/>
        <v>367</v>
      </c>
      <c r="U11" s="7"/>
      <c r="V11" s="7"/>
      <c r="W11" s="7"/>
      <c r="X11" s="7"/>
      <c r="Y11" s="7"/>
    </row>
    <row r="12" spans="1:25">
      <c r="A12" t="s">
        <v>227</v>
      </c>
      <c r="D12" t="s">
        <v>228</v>
      </c>
      <c r="H12" s="5">
        <v>575</v>
      </c>
      <c r="L12" t="s">
        <v>227</v>
      </c>
      <c r="O12" t="s">
        <v>228</v>
      </c>
      <c r="R12" s="6">
        <v>575</v>
      </c>
      <c r="S12" s="6"/>
      <c r="T12" s="6">
        <f t="shared" si="0"/>
        <v>575</v>
      </c>
      <c r="U12" s="7"/>
      <c r="V12" s="7"/>
      <c r="W12" s="7"/>
      <c r="X12" s="7"/>
      <c r="Y12" s="7"/>
    </row>
    <row r="13" spans="1:25">
      <c r="A13" t="s">
        <v>229</v>
      </c>
      <c r="D13" t="s">
        <v>230</v>
      </c>
      <c r="H13" s="5">
        <v>1500</v>
      </c>
      <c r="L13" t="s">
        <v>231</v>
      </c>
      <c r="O13" t="s">
        <v>232</v>
      </c>
      <c r="R13" s="6">
        <v>1500</v>
      </c>
      <c r="S13" s="6">
        <v>2000</v>
      </c>
      <c r="T13" s="6">
        <f t="shared" si="0"/>
        <v>-500</v>
      </c>
      <c r="U13" s="7"/>
      <c r="V13" s="7"/>
      <c r="W13" s="7"/>
      <c r="X13" s="7"/>
      <c r="Y13" s="7"/>
    </row>
    <row r="14" spans="1:25">
      <c r="A14" t="s">
        <v>233</v>
      </c>
      <c r="H14" s="5">
        <v>2500</v>
      </c>
      <c r="L14" t="s">
        <v>233</v>
      </c>
      <c r="R14" s="6">
        <v>2500</v>
      </c>
      <c r="S14" s="6">
        <v>1032</v>
      </c>
      <c r="T14" s="6">
        <f t="shared" si="0"/>
        <v>1468</v>
      </c>
      <c r="U14" s="7"/>
      <c r="V14" s="7"/>
      <c r="W14" s="7"/>
      <c r="X14" s="7"/>
      <c r="Y14" s="7"/>
    </row>
    <row r="15" spans="1:25">
      <c r="A15" t="s">
        <v>234</v>
      </c>
      <c r="D15" t="s">
        <v>235</v>
      </c>
      <c r="H15" s="5">
        <v>600</v>
      </c>
      <c r="L15" t="s">
        <v>234</v>
      </c>
      <c r="O15" t="s">
        <v>235</v>
      </c>
      <c r="R15" s="6">
        <v>600</v>
      </c>
      <c r="S15" s="6"/>
      <c r="T15" s="6">
        <f t="shared" si="0"/>
        <v>600</v>
      </c>
      <c r="U15" s="7"/>
      <c r="V15" s="7"/>
      <c r="W15" s="7"/>
      <c r="X15" s="7"/>
      <c r="Y15" s="7"/>
    </row>
    <row r="16" spans="1:25">
      <c r="A16" t="s">
        <v>236</v>
      </c>
      <c r="D16" t="s">
        <v>237</v>
      </c>
      <c r="H16" s="5">
        <v>4000</v>
      </c>
      <c r="L16" t="s">
        <v>236</v>
      </c>
      <c r="O16" t="s">
        <v>237</v>
      </c>
      <c r="R16" s="6">
        <v>4000</v>
      </c>
      <c r="S16" s="6">
        <v>2954.25</v>
      </c>
      <c r="T16" s="6">
        <f t="shared" si="0"/>
        <v>1045.75</v>
      </c>
      <c r="U16" s="7"/>
      <c r="V16" s="7"/>
      <c r="W16" s="7"/>
      <c r="X16" s="7"/>
      <c r="Y16" s="7"/>
    </row>
    <row r="17" spans="1:25">
      <c r="A17" t="s">
        <v>238</v>
      </c>
      <c r="D17" t="s">
        <v>239</v>
      </c>
      <c r="H17" s="5">
        <v>2500</v>
      </c>
      <c r="L17" t="s">
        <v>238</v>
      </c>
      <c r="O17" t="s">
        <v>239</v>
      </c>
      <c r="R17" s="6">
        <v>2500</v>
      </c>
      <c r="S17" s="6">
        <v>2632.16</v>
      </c>
      <c r="T17" s="6">
        <f t="shared" si="0"/>
        <v>-132.15999999999985</v>
      </c>
      <c r="U17" s="7"/>
      <c r="V17" s="7"/>
      <c r="W17" s="7"/>
      <c r="X17" s="7"/>
      <c r="Y17" s="7"/>
    </row>
    <row r="18" spans="1:25">
      <c r="A18" t="s">
        <v>240</v>
      </c>
      <c r="D18" t="s">
        <v>241</v>
      </c>
      <c r="H18" s="5">
        <v>3300</v>
      </c>
      <c r="L18" t="s">
        <v>242</v>
      </c>
      <c r="O18" t="s">
        <v>241</v>
      </c>
      <c r="R18" s="6">
        <v>3300</v>
      </c>
      <c r="S18" s="6">
        <v>3300</v>
      </c>
      <c r="T18" s="6">
        <v>0</v>
      </c>
      <c r="U18" s="7"/>
      <c r="V18" s="7"/>
      <c r="W18" s="7"/>
      <c r="X18" s="7"/>
      <c r="Y18" s="7"/>
    </row>
    <row r="19" spans="1:25">
      <c r="A19" t="s">
        <v>243</v>
      </c>
      <c r="D19" t="s">
        <v>244</v>
      </c>
      <c r="H19" s="5"/>
      <c r="L19" t="s">
        <v>245</v>
      </c>
      <c r="O19" t="s">
        <v>244</v>
      </c>
      <c r="R19" s="6"/>
      <c r="S19" s="6">
        <v>291.35000000000002</v>
      </c>
      <c r="T19" s="6">
        <f t="shared" si="0"/>
        <v>-291.35000000000002</v>
      </c>
      <c r="U19" s="7"/>
      <c r="V19" s="7"/>
      <c r="W19" s="7"/>
      <c r="X19" s="7"/>
      <c r="Y19" s="7"/>
    </row>
    <row r="20" spans="1:25">
      <c r="A20" t="s">
        <v>246</v>
      </c>
      <c r="D20" t="s">
        <v>247</v>
      </c>
      <c r="H20" s="5">
        <v>200</v>
      </c>
      <c r="L20" t="s">
        <v>248</v>
      </c>
      <c r="O20" t="s">
        <v>247</v>
      </c>
      <c r="R20" s="6">
        <v>200</v>
      </c>
      <c r="S20" s="6">
        <v>88.96</v>
      </c>
      <c r="T20" s="6">
        <f t="shared" si="0"/>
        <v>111.04</v>
      </c>
      <c r="U20" s="7"/>
      <c r="V20" s="7"/>
      <c r="W20" s="7"/>
      <c r="X20" s="7"/>
      <c r="Y20" s="7"/>
    </row>
    <row r="21" spans="1:25">
      <c r="A21" t="s">
        <v>249</v>
      </c>
      <c r="D21" t="s">
        <v>250</v>
      </c>
      <c r="H21" s="5">
        <v>1000</v>
      </c>
      <c r="L21" t="s">
        <v>251</v>
      </c>
      <c r="O21" t="s">
        <v>250</v>
      </c>
      <c r="R21" s="6">
        <v>1000</v>
      </c>
      <c r="S21" s="6">
        <v>955.91</v>
      </c>
      <c r="T21" s="6">
        <f t="shared" si="0"/>
        <v>44.090000000000032</v>
      </c>
      <c r="U21" s="7"/>
      <c r="V21" s="7"/>
      <c r="W21" s="7"/>
      <c r="X21" s="7"/>
      <c r="Y21" s="7"/>
    </row>
    <row r="22" spans="1:25">
      <c r="A22" t="s">
        <v>252</v>
      </c>
      <c r="D22" t="s">
        <v>253</v>
      </c>
      <c r="H22" s="5">
        <v>1500</v>
      </c>
      <c r="L22" t="s">
        <v>254</v>
      </c>
      <c r="O22" t="s">
        <v>253</v>
      </c>
      <c r="R22" s="6">
        <v>1500</v>
      </c>
      <c r="S22" s="6"/>
      <c r="T22" s="6">
        <f t="shared" si="0"/>
        <v>1500</v>
      </c>
      <c r="U22" s="7"/>
      <c r="V22" s="7"/>
      <c r="W22" s="7"/>
      <c r="X22" s="7"/>
      <c r="Y22" s="7"/>
    </row>
    <row r="23" spans="1:25">
      <c r="A23" t="s">
        <v>255</v>
      </c>
      <c r="D23" t="s">
        <v>256</v>
      </c>
      <c r="H23" s="5">
        <v>750</v>
      </c>
      <c r="L23" t="s">
        <v>257</v>
      </c>
      <c r="R23" s="6">
        <v>750</v>
      </c>
      <c r="S23" s="6"/>
      <c r="T23" s="6">
        <f t="shared" si="0"/>
        <v>750</v>
      </c>
      <c r="U23" s="7"/>
      <c r="V23" s="7"/>
      <c r="W23" s="7"/>
      <c r="X23" s="7"/>
      <c r="Y23" s="7"/>
    </row>
    <row r="24" spans="1:25">
      <c r="A24" t="s">
        <v>258</v>
      </c>
      <c r="H24" s="5">
        <v>200</v>
      </c>
      <c r="L24" t="s">
        <v>258</v>
      </c>
      <c r="R24" s="6">
        <v>200</v>
      </c>
      <c r="S24" s="6">
        <v>199.49</v>
      </c>
      <c r="T24" s="6">
        <f t="shared" si="0"/>
        <v>0.50999999999999091</v>
      </c>
      <c r="U24" s="7"/>
      <c r="V24" s="7"/>
      <c r="W24" s="7"/>
      <c r="X24" s="7"/>
      <c r="Y24" s="7"/>
    </row>
    <row r="25" spans="1:25">
      <c r="A25" t="s">
        <v>259</v>
      </c>
      <c r="H25" s="5">
        <v>80</v>
      </c>
      <c r="L25" t="s">
        <v>259</v>
      </c>
      <c r="R25" s="6">
        <v>80</v>
      </c>
      <c r="S25" s="6">
        <v>120.19</v>
      </c>
      <c r="T25" s="6">
        <f t="shared" si="0"/>
        <v>-40.19</v>
      </c>
      <c r="U25" s="7"/>
      <c r="V25" s="7"/>
      <c r="W25" s="7"/>
      <c r="X25" s="7"/>
      <c r="Y25" s="7"/>
    </row>
    <row r="26" spans="1:25">
      <c r="A26" t="s">
        <v>260</v>
      </c>
      <c r="D26" t="s">
        <v>141</v>
      </c>
      <c r="H26" s="5">
        <v>80</v>
      </c>
      <c r="L26" t="s">
        <v>260</v>
      </c>
      <c r="O26" t="s">
        <v>141</v>
      </c>
      <c r="R26" s="6">
        <v>80</v>
      </c>
      <c r="S26" s="6"/>
      <c r="T26" s="6">
        <f t="shared" si="0"/>
        <v>80</v>
      </c>
      <c r="U26" s="7"/>
      <c r="V26" s="7"/>
      <c r="W26" s="7"/>
      <c r="X26" s="7"/>
      <c r="Y26" s="7"/>
    </row>
    <row r="27" spans="1:25">
      <c r="A27" t="s">
        <v>142</v>
      </c>
      <c r="D27" t="s">
        <v>143</v>
      </c>
      <c r="H27" s="5">
        <v>150</v>
      </c>
      <c r="L27" t="s">
        <v>142</v>
      </c>
      <c r="O27" t="s">
        <v>143</v>
      </c>
      <c r="R27" s="6">
        <v>150</v>
      </c>
      <c r="S27" s="6"/>
      <c r="T27" s="6">
        <f t="shared" si="0"/>
        <v>150</v>
      </c>
      <c r="U27" s="7"/>
      <c r="V27" s="7"/>
      <c r="W27" s="7"/>
      <c r="X27" s="7"/>
      <c r="Y27" s="7"/>
    </row>
    <row r="28" spans="1:25">
      <c r="A28" t="s">
        <v>144</v>
      </c>
      <c r="H28" s="5"/>
      <c r="L28" t="s">
        <v>144</v>
      </c>
      <c r="R28" s="6"/>
      <c r="S28" s="6"/>
      <c r="T28" s="6"/>
      <c r="U28" s="7"/>
      <c r="V28" s="7"/>
      <c r="W28" s="7"/>
      <c r="X28" s="7"/>
      <c r="Y28" s="7"/>
    </row>
    <row r="29" spans="1:25">
      <c r="B29" t="s">
        <v>145</v>
      </c>
      <c r="D29" t="s">
        <v>146</v>
      </c>
      <c r="H29" s="5">
        <v>1500</v>
      </c>
      <c r="M29" t="s">
        <v>147</v>
      </c>
      <c r="O29" t="s">
        <v>146</v>
      </c>
      <c r="R29" s="6">
        <v>1500</v>
      </c>
      <c r="S29" s="6">
        <v>1808</v>
      </c>
      <c r="T29" s="6">
        <f t="shared" si="0"/>
        <v>-308</v>
      </c>
      <c r="U29" s="7"/>
      <c r="V29" s="7"/>
      <c r="W29" s="7"/>
      <c r="X29" s="7"/>
      <c r="Y29" s="7"/>
    </row>
    <row r="30" spans="1:25">
      <c r="B30" t="s">
        <v>148</v>
      </c>
      <c r="D30" t="s">
        <v>149</v>
      </c>
      <c r="H30" s="5">
        <v>1500</v>
      </c>
      <c r="M30" t="s">
        <v>148</v>
      </c>
      <c r="O30" t="s">
        <v>149</v>
      </c>
      <c r="R30" s="6">
        <v>1500</v>
      </c>
      <c r="S30" s="6">
        <v>881.4</v>
      </c>
      <c r="T30" s="6">
        <f t="shared" si="0"/>
        <v>618.6</v>
      </c>
      <c r="U30" s="7"/>
      <c r="V30" s="7"/>
      <c r="W30" s="7"/>
      <c r="X30" s="7"/>
      <c r="Y30" s="7"/>
    </row>
    <row r="31" spans="1:25">
      <c r="B31" t="s">
        <v>150</v>
      </c>
      <c r="H31" s="5">
        <v>1500</v>
      </c>
      <c r="M31" t="s">
        <v>150</v>
      </c>
      <c r="R31" s="6">
        <v>1500</v>
      </c>
      <c r="S31" s="6">
        <v>0</v>
      </c>
      <c r="T31" s="6">
        <f t="shared" si="0"/>
        <v>1500</v>
      </c>
      <c r="U31" s="7"/>
      <c r="V31" s="7"/>
      <c r="W31" s="7"/>
      <c r="X31" s="7"/>
      <c r="Y31" s="7"/>
    </row>
    <row r="32" spans="1:25">
      <c r="B32" t="s">
        <v>151</v>
      </c>
      <c r="H32" s="5">
        <v>1500</v>
      </c>
      <c r="M32" t="s">
        <v>151</v>
      </c>
      <c r="R32" s="6">
        <v>1500</v>
      </c>
      <c r="S32" s="6">
        <v>303.42</v>
      </c>
      <c r="T32" s="6">
        <f t="shared" si="0"/>
        <v>1196.58</v>
      </c>
      <c r="U32" s="7"/>
      <c r="V32" s="7"/>
      <c r="W32" s="7"/>
      <c r="X32" s="7"/>
      <c r="Y32" s="7"/>
    </row>
    <row r="33" spans="1:25">
      <c r="A33" t="s">
        <v>152</v>
      </c>
      <c r="H33" s="8">
        <v>1500</v>
      </c>
      <c r="L33" t="s">
        <v>152</v>
      </c>
      <c r="R33" s="9">
        <v>1500</v>
      </c>
      <c r="S33" s="9">
        <v>433.13</v>
      </c>
      <c r="T33" s="9">
        <f t="shared" si="0"/>
        <v>1066.8699999999999</v>
      </c>
      <c r="U33" s="7"/>
      <c r="V33" s="7"/>
      <c r="W33" s="7"/>
      <c r="X33" s="7"/>
      <c r="Y33" s="7"/>
    </row>
    <row r="34" spans="1:25">
      <c r="A34" t="s">
        <v>153</v>
      </c>
      <c r="H34" s="5">
        <f>SUM(H5:H33)</f>
        <v>40142</v>
      </c>
      <c r="L34" t="s">
        <v>153</v>
      </c>
      <c r="R34" s="6">
        <f>SUM(R5:R33)</f>
        <v>40142</v>
      </c>
      <c r="S34" s="6">
        <f>SUM(S5:S33)</f>
        <v>22473</v>
      </c>
      <c r="T34" s="6">
        <f>SUM(T5:T33)</f>
        <v>17669</v>
      </c>
      <c r="U34" s="7"/>
      <c r="V34" s="7"/>
      <c r="W34" s="7"/>
      <c r="X34" s="7"/>
      <c r="Y34" s="7"/>
    </row>
    <row r="35" spans="1:25">
      <c r="A35" t="s">
        <v>154</v>
      </c>
      <c r="H35" s="10">
        <v>4372</v>
      </c>
      <c r="L35" t="s">
        <v>154</v>
      </c>
      <c r="R35" s="9">
        <v>4372</v>
      </c>
      <c r="S35" s="9">
        <v>235.56</v>
      </c>
      <c r="T35" s="9">
        <f>+R35-S35</f>
        <v>4136.4399999999996</v>
      </c>
      <c r="U35" s="7"/>
      <c r="V35" s="7"/>
      <c r="W35" s="7"/>
      <c r="X35" s="7"/>
      <c r="Y35" s="7"/>
    </row>
    <row r="36" spans="1:25">
      <c r="A36" t="s">
        <v>155</v>
      </c>
      <c r="H36" s="5">
        <f>SUM(H34:H35)</f>
        <v>44514</v>
      </c>
      <c r="L36" t="s">
        <v>155</v>
      </c>
      <c r="R36" s="6">
        <f>SUM(R34:R35)</f>
        <v>44514</v>
      </c>
      <c r="S36" s="6">
        <f>SUM(S34:S35)</f>
        <v>22708.560000000001</v>
      </c>
      <c r="T36" s="6">
        <f>SUM(T34:T35)</f>
        <v>21805.439999999999</v>
      </c>
      <c r="U36" s="7"/>
      <c r="V36" s="7"/>
      <c r="W36" s="7"/>
      <c r="X36" s="7"/>
      <c r="Y36" s="7"/>
    </row>
    <row r="37" spans="1:25">
      <c r="H37" s="5"/>
      <c r="R37" s="6"/>
      <c r="S37" s="6"/>
      <c r="T37" s="6"/>
      <c r="U37" s="7"/>
      <c r="V37" s="7"/>
      <c r="W37" s="7"/>
      <c r="X37" s="7"/>
      <c r="Y37" s="7"/>
    </row>
    <row r="38" spans="1:25">
      <c r="H38" s="5"/>
      <c r="L38" t="s">
        <v>156</v>
      </c>
      <c r="R38" s="9">
        <v>10000</v>
      </c>
      <c r="S38" s="9">
        <v>0</v>
      </c>
      <c r="T38" s="9">
        <f>+R38-S38</f>
        <v>10000</v>
      </c>
      <c r="U38" s="7"/>
      <c r="V38" s="7"/>
      <c r="W38" s="7"/>
      <c r="X38" s="7"/>
      <c r="Y38" s="7"/>
    </row>
    <row r="39" spans="1:25">
      <c r="H39" s="5"/>
      <c r="L39" t="s">
        <v>157</v>
      </c>
      <c r="R39" s="11">
        <f>SUM(R36:R38)</f>
        <v>54514</v>
      </c>
      <c r="S39" s="11">
        <f>SUM(S36:S38)</f>
        <v>22708.560000000001</v>
      </c>
      <c r="T39" s="11">
        <f>SUM(T36:T38)</f>
        <v>31805.439999999999</v>
      </c>
      <c r="U39" s="7"/>
      <c r="V39" s="7"/>
      <c r="W39" s="7"/>
      <c r="X39" s="7"/>
      <c r="Y39" s="7"/>
    </row>
    <row r="40" spans="1:25">
      <c r="H40" s="5"/>
      <c r="R40" s="9"/>
      <c r="S40" s="9"/>
      <c r="T40" s="9"/>
      <c r="U40" s="7"/>
      <c r="V40" s="7"/>
      <c r="W40" s="7"/>
      <c r="X40" s="7"/>
      <c r="Y40" s="7"/>
    </row>
    <row r="41" spans="1:25">
      <c r="A41" t="s">
        <v>158</v>
      </c>
      <c r="H41" s="10">
        <v>53082</v>
      </c>
      <c r="L41" t="s">
        <v>159</v>
      </c>
      <c r="R41" s="12">
        <v>53082</v>
      </c>
      <c r="S41" s="9"/>
      <c r="T41" s="6">
        <v>49126.64</v>
      </c>
      <c r="U41" s="7"/>
      <c r="V41" s="7"/>
      <c r="W41" s="7"/>
      <c r="X41" s="7"/>
      <c r="Y41" s="7"/>
    </row>
    <row r="42" spans="1:25">
      <c r="H42" s="5"/>
      <c r="R42" s="6"/>
      <c r="S42" s="6"/>
      <c r="T42" s="6"/>
      <c r="U42" s="7"/>
      <c r="V42" s="7"/>
      <c r="W42" s="7"/>
      <c r="X42" s="7"/>
      <c r="Y42" s="7"/>
    </row>
    <row r="43" spans="1:25">
      <c r="A43" t="s">
        <v>160</v>
      </c>
      <c r="H43" s="13">
        <f>+H41-H36</f>
        <v>8568</v>
      </c>
      <c r="L43" t="s">
        <v>161</v>
      </c>
      <c r="R43" s="14">
        <f>R41-R39</f>
        <v>-1432</v>
      </c>
      <c r="S43" s="14"/>
      <c r="T43" s="14">
        <f>+T41-T36</f>
        <v>27321.200000000001</v>
      </c>
      <c r="U43" s="7"/>
      <c r="V43" s="7"/>
      <c r="W43" s="7"/>
      <c r="X43" s="7"/>
      <c r="Y43" s="7"/>
    </row>
    <row r="44" spans="1:25">
      <c r="S44" s="7"/>
      <c r="T44" s="7"/>
      <c r="U44" s="7"/>
      <c r="V44" s="7"/>
      <c r="W44" s="7"/>
      <c r="X44" s="7"/>
      <c r="Y44" s="7"/>
    </row>
    <row r="45" spans="1:25">
      <c r="S45" s="7"/>
      <c r="T45" s="7"/>
      <c r="U45" s="7"/>
      <c r="V45" s="7"/>
      <c r="W45" s="7"/>
      <c r="X45" s="7"/>
      <c r="Y45" s="7"/>
    </row>
    <row r="46" spans="1:25">
      <c r="S46" s="7"/>
      <c r="T46" s="7"/>
      <c r="U46" s="7"/>
      <c r="V46" s="7"/>
      <c r="W46" s="7"/>
      <c r="X46" s="7"/>
      <c r="Y46" s="7"/>
    </row>
    <row r="47" spans="1:25">
      <c r="S47" s="7"/>
      <c r="T47" s="7"/>
      <c r="U47" s="7"/>
      <c r="V47" s="7"/>
      <c r="W47" s="7"/>
      <c r="X47" s="7"/>
      <c r="Y47" s="7"/>
    </row>
  </sheetData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2013-2014</vt:lpstr>
      <vt:lpstr>Budget Approved in Sep '12</vt:lpstr>
      <vt:lpstr>2011-2012 Budget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Lake - Guivernau</dc:creator>
  <cp:lastModifiedBy>Xenia Lake - Guivernau</cp:lastModifiedBy>
  <dcterms:created xsi:type="dcterms:W3CDTF">2013-09-03T18:04:19Z</dcterms:created>
  <dcterms:modified xsi:type="dcterms:W3CDTF">2013-09-25T23:10:53Z</dcterms:modified>
</cp:coreProperties>
</file>